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EJECUCION PRESUPUESTAL 2021-2025\EJECUCION PRESUPUESTAL 2026\"/>
    </mc:Choice>
  </mc:AlternateContent>
  <bookViews>
    <workbookView xWindow="-120" yWindow="-120" windowWidth="24240" windowHeight="13140"/>
  </bookViews>
  <sheets>
    <sheet name="ENERO 2026" sheetId="1" r:id="rId1"/>
  </sheets>
  <externalReferences>
    <externalReference r:id="rId2"/>
  </externalReferences>
  <definedNames>
    <definedName name="_xlnm.Print_Area" localSheetId="0">'ENERO 2026'!$A$5:$H$182</definedName>
    <definedName name="_xlnm.Print_Titles" localSheetId="0">'ENERO 2026'!$5:$11</definedName>
  </definedNames>
  <calcPr calcId="162913"/>
</workbook>
</file>

<file path=xl/calcChain.xml><?xml version="1.0" encoding="utf-8"?>
<calcChain xmlns="http://schemas.openxmlformats.org/spreadsheetml/2006/main">
  <c r="H135" i="1" l="1"/>
  <c r="H99" i="1"/>
  <c r="H134" i="1" l="1"/>
  <c r="H112" i="1"/>
  <c r="H95" i="1" l="1"/>
  <c r="H71" i="1"/>
  <c r="H63" i="1"/>
  <c r="H16" i="1"/>
  <c r="H26" i="1" l="1"/>
  <c r="H23" i="1"/>
  <c r="H18" i="1"/>
  <c r="H67" i="1" l="1"/>
  <c r="H92" i="1"/>
  <c r="H108" i="1"/>
  <c r="H55" i="1"/>
  <c r="H57" i="1"/>
  <c r="H100" i="1" l="1"/>
  <c r="H75" i="1"/>
  <c r="G119" i="1" l="1"/>
  <c r="H132" i="1" l="1"/>
  <c r="H153" i="1"/>
  <c r="H151" i="1"/>
  <c r="H142" i="1"/>
  <c r="H141" i="1" s="1"/>
  <c r="H129" i="1"/>
  <c r="H128" i="1" s="1"/>
  <c r="H122" i="1"/>
  <c r="H119" i="1"/>
  <c r="H115" i="1"/>
  <c r="H110" i="1"/>
  <c r="H103" i="1"/>
  <c r="H98" i="1"/>
  <c r="H90" i="1"/>
  <c r="H87" i="1" s="1"/>
  <c r="H82" i="1"/>
  <c r="H77" i="1"/>
  <c r="H74" i="1" s="1"/>
  <c r="H70" i="1"/>
  <c r="H66" i="1"/>
  <c r="H62" i="1"/>
  <c r="H59" i="1"/>
  <c r="H54" i="1" s="1"/>
  <c r="H48" i="1"/>
  <c r="H46" i="1"/>
  <c r="H45" i="1"/>
  <c r="H39" i="1"/>
  <c r="H33" i="1" s="1"/>
  <c r="H32" i="1" s="1"/>
  <c r="H15" i="1"/>
  <c r="H140" i="1" l="1"/>
  <c r="H114" i="1" s="1"/>
  <c r="H44" i="1"/>
  <c r="H86" i="1"/>
  <c r="H14" i="1"/>
  <c r="H13" i="1" s="1"/>
  <c r="H94" i="1"/>
  <c r="H53" i="1" l="1"/>
  <c r="H158" i="1" s="1"/>
  <c r="I155" i="1" l="1"/>
  <c r="I154" i="1"/>
  <c r="I153" i="1" s="1"/>
  <c r="G153" i="1"/>
  <c r="I151" i="1"/>
  <c r="I150" i="1"/>
  <c r="G149" i="1"/>
  <c r="I147" i="1"/>
  <c r="I146" i="1"/>
  <c r="I145" i="1"/>
  <c r="I144" i="1"/>
  <c r="I143" i="1"/>
  <c r="G141" i="1"/>
  <c r="I137" i="1"/>
  <c r="G140" i="1" l="1"/>
  <c r="I149" i="1"/>
  <c r="I136" i="1"/>
  <c r="I135" i="1"/>
  <c r="I134" i="1"/>
  <c r="I133" i="1"/>
  <c r="G132" i="1"/>
  <c r="I130" i="1"/>
  <c r="I129" i="1" s="1"/>
  <c r="G129" i="1"/>
  <c r="I126" i="1"/>
  <c r="I125" i="1"/>
  <c r="I124" i="1"/>
  <c r="I123" i="1"/>
  <c r="G122" i="1"/>
  <c r="I119" i="1"/>
  <c r="G116" i="1"/>
  <c r="G115" i="1" s="1"/>
  <c r="I122" i="1" l="1"/>
  <c r="I116" i="1"/>
  <c r="I115" i="1" s="1"/>
  <c r="I128" i="1"/>
  <c r="G128" i="1" s="1"/>
  <c r="I132" i="1"/>
  <c r="I112" i="1"/>
  <c r="I110" i="1" s="1"/>
  <c r="G110" i="1"/>
  <c r="I108" i="1"/>
  <c r="I107" i="1"/>
  <c r="I106" i="1"/>
  <c r="I105" i="1"/>
  <c r="I104" i="1"/>
  <c r="G103" i="1"/>
  <c r="I101" i="1"/>
  <c r="I100" i="1"/>
  <c r="I99" i="1"/>
  <c r="G98" i="1"/>
  <c r="I96" i="1"/>
  <c r="I95" i="1"/>
  <c r="I98" i="1" l="1"/>
  <c r="I103" i="1"/>
  <c r="G94" i="1"/>
  <c r="I92" i="1" s="1"/>
  <c r="I91" i="1"/>
  <c r="I90" i="1"/>
  <c r="I89" i="1"/>
  <c r="I88" i="1"/>
  <c r="I94" i="1" l="1"/>
  <c r="I87" i="1"/>
  <c r="G87" i="1" l="1"/>
  <c r="G86" i="1" s="1"/>
  <c r="I86" i="1"/>
  <c r="I84" i="1"/>
  <c r="I82" i="1" s="1"/>
  <c r="G82" i="1"/>
  <c r="I80" i="1"/>
  <c r="I79" i="1"/>
  <c r="I78" i="1"/>
  <c r="G77" i="1"/>
  <c r="I75" i="1"/>
  <c r="G74" i="1"/>
  <c r="I71" i="1"/>
  <c r="I70" i="1" s="1"/>
  <c r="G70" i="1"/>
  <c r="I68" i="1"/>
  <c r="I67" i="1" s="1"/>
  <c r="I66" i="1" s="1"/>
  <c r="G66" i="1"/>
  <c r="I64" i="1"/>
  <c r="I63" i="1"/>
  <c r="G62" i="1"/>
  <c r="I60" i="1"/>
  <c r="I59" i="1" s="1"/>
  <c r="G59" i="1"/>
  <c r="I57" i="1"/>
  <c r="I56" i="1"/>
  <c r="I55" i="1" s="1"/>
  <c r="I51" i="1"/>
  <c r="I50" i="1"/>
  <c r="I49" i="1"/>
  <c r="G48" i="1"/>
  <c r="I47" i="1"/>
  <c r="I46" i="1"/>
  <c r="I45" i="1"/>
  <c r="G44" i="1"/>
  <c r="I41" i="1"/>
  <c r="I40" i="1"/>
  <c r="G39" i="1"/>
  <c r="I37" i="1"/>
  <c r="I36" i="1"/>
  <c r="I35" i="1"/>
  <c r="I29" i="1"/>
  <c r="I28" i="1"/>
  <c r="I27" i="1"/>
  <c r="G26" i="1"/>
  <c r="I24" i="1"/>
  <c r="I23" i="1" s="1"/>
  <c r="G23" i="1"/>
  <c r="I21" i="1"/>
  <c r="I19" i="1"/>
  <c r="G18" i="1"/>
  <c r="I16" i="1"/>
  <c r="I15" i="1" s="1"/>
  <c r="G15" i="1"/>
  <c r="A5" i="1"/>
  <c r="I44" i="1" l="1"/>
  <c r="I54" i="1"/>
  <c r="G54" i="1" s="1"/>
  <c r="G53" i="1" s="1"/>
  <c r="I48" i="1"/>
  <c r="I39" i="1"/>
  <c r="G33" i="1"/>
  <c r="G14" i="1"/>
  <c r="I18" i="1"/>
  <c r="I33" i="1"/>
  <c r="I32" i="1" s="1"/>
  <c r="I62" i="1"/>
  <c r="I26" i="1"/>
  <c r="I43" i="1"/>
  <c r="I77" i="1"/>
  <c r="I74" i="1" s="1"/>
  <c r="I14" i="1" l="1"/>
  <c r="I13" i="1" s="1"/>
  <c r="I53" i="1"/>
  <c r="G32" i="1"/>
  <c r="G13" i="1" s="1"/>
  <c r="G142" i="1" l="1"/>
  <c r="I142" i="1" s="1"/>
  <c r="I141" i="1" s="1"/>
  <c r="I140" i="1" s="1"/>
  <c r="I114" i="1" s="1"/>
  <c r="I158" i="1" s="1"/>
  <c r="G114" i="1"/>
  <c r="G158" i="1" s="1"/>
</calcChain>
</file>

<file path=xl/sharedStrings.xml><?xml version="1.0" encoding="utf-8"?>
<sst xmlns="http://schemas.openxmlformats.org/spreadsheetml/2006/main" count="141" uniqueCount="134">
  <si>
    <t>(Valores en RD$)</t>
  </si>
  <si>
    <t>Clasificación Presupuestaria</t>
  </si>
  <si>
    <t xml:space="preserve">Presupuesto </t>
  </si>
  <si>
    <t>Presupuesto por ejecutar</t>
  </si>
  <si>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</si>
  <si>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</si>
  <si>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</si>
  <si>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</si>
  <si>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</si>
  <si>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</si>
  <si>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</si>
  <si>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</si>
  <si>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</si>
  <si>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</si>
  <si>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</si>
  <si>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</si>
  <si>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</si>
  <si>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</si>
  <si>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</si>
  <si>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</si>
  <si>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</si>
  <si>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</si>
  <si>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</si>
  <si>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</si>
  <si>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</si>
  <si>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</si>
  <si>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</si>
  <si>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</si>
  <si>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</si>
  <si>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</si>
  <si>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</si>
  <si>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</si>
  <si>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</si>
  <si>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</si>
  <si>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</si>
  <si>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</si>
  <si>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</si>
  <si>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</si>
  <si>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</si>
  <si>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</si>
  <si>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</si>
  <si>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</si>
  <si>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</si>
  <si>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</si>
  <si>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</si>
  <si>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</si>
  <si>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</si>
  <si>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</si>
  <si>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</si>
  <si>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</si>
  <si>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</si>
  <si>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</si>
  <si>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</si>
  <si>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</si>
  <si>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</si>
  <si>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</si>
  <si>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</si>
  <si>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</si>
  <si>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</si>
  <si>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</si>
  <si>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</si>
  <si>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</si>
  <si>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</si>
  <si>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</si>
  <si>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</si>
  <si>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</si>
  <si>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</si>
  <si>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</si>
  <si>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</si>
  <si>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</si>
  <si>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</si>
  <si>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</si>
  <si>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</si>
  <si>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</si>
  <si>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</si>
  <si>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</si>
  <si>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</si>
  <si>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</si>
  <si>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</si>
  <si>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</si>
  <si>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</si>
  <si>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</si>
  <si>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</si>
  <si>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</si>
  <si>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</si>
  <si>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</si>
  <si>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</si>
  <si>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</si>
  <si>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</si>
  <si>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</si>
  <si>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</si>
  <si>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</si>
  <si>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</si>
  <si>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</si>
  <si>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</si>
  <si>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</si>
  <si>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</si>
  <si>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</si>
  <si>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</si>
  <si>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</si>
  <si>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</si>
  <si>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</si>
  <si>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</si>
  <si>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</si>
  <si>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</si>
  <si>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</si>
  <si>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</si>
  <si>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</si>
  <si>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</si>
  <si>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</si>
  <si>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</si>
  <si>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</si>
  <si>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</si>
  <si>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</si>
  <si>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</si>
  <si>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</si>
  <si>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</si>
  <si>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</si>
  <si>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</si>
  <si>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</si>
  <si>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</si>
  <si>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Director Administrativo Financiero</t>
  </si>
  <si>
    <t>Rafael Toribio</t>
  </si>
  <si>
    <t>Presidente CES</t>
  </si>
  <si>
    <t>Otros gastos Institucionales</t>
  </si>
  <si>
    <t>Compensación por Desempeño</t>
  </si>
  <si>
    <t>Prestaciones y Bonificaciones</t>
  </si>
  <si>
    <t>Bonos Escolar</t>
  </si>
  <si>
    <t>Vacaciones</t>
  </si>
  <si>
    <t xml:space="preserve"> Ejecucion Presupuestal al 31 de Enero 2026</t>
  </si>
  <si>
    <t>Jóse Ventura</t>
  </si>
  <si>
    <t>Presupuesto Ene-Dic.2026</t>
  </si>
  <si>
    <t>Ejecut. Enero,  2026</t>
  </si>
  <si>
    <t>Objeto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</si>
</sst>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64" fontId="5" fillId="2" borderId="8" xfId="1" applyNumberFormat="1" applyFont="1" applyFill="1" applyBorder="1"/>
    <xf numFmtId="164" fontId="5" fillId="2" borderId="10" xfId="1" applyNumberFormat="1" applyFont="1" applyFill="1" applyBorder="1"/>
    <xf numFmtId="164" fontId="4" fillId="2" borderId="8" xfId="1" applyNumberFormat="1" applyFont="1" applyFill="1" applyBorder="1"/>
    <xf numFmtId="164" fontId="6" fillId="2" borderId="8" xfId="1" applyNumberFormat="1" applyFont="1" applyFill="1" applyBorder="1"/>
    <xf numFmtId="164" fontId="6" fillId="2" borderId="10" xfId="1" applyNumberFormat="1" applyFont="1" applyFill="1" applyBorder="1"/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3" fillId="0" borderId="1" xfId="0" applyFont="1" applyBorder="1" applyAlignment="1">
      <alignment horizontal="left"/>
    </xf>
    <xf numFmtId="0" fontId="13" fillId="0" borderId="4" xfId="0" applyFont="1" applyBorder="1"/>
    <xf numFmtId="1" fontId="13" fillId="2" borderId="4" xfId="0" applyNumberFormat="1" applyFont="1" applyFill="1" applyBorder="1"/>
    <xf numFmtId="0" fontId="13" fillId="0" borderId="5" xfId="0" applyFont="1" applyBorder="1" applyAlignment="1">
      <alignment horizontal="center" wrapText="1"/>
    </xf>
    <xf numFmtId="1" fontId="13" fillId="2" borderId="5" xfId="0" applyNumberFormat="1" applyFont="1" applyFill="1" applyBorder="1" applyAlignment="1">
      <alignment horizontal="center" wrapText="1"/>
    </xf>
    <xf numFmtId="0" fontId="14" fillId="0" borderId="5" xfId="0" applyFont="1" applyBorder="1"/>
    <xf numFmtId="0" fontId="13" fillId="0" borderId="3" xfId="0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1" fontId="13" fillId="2" borderId="5" xfId="0" applyNumberFormat="1" applyFont="1" applyFill="1" applyBorder="1" applyAlignment="1">
      <alignment horizontal="center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3" fillId="0" borderId="9" xfId="0" applyFont="1" applyBorder="1" applyAlignment="1">
      <alignment horizontal="center"/>
    </xf>
    <xf numFmtId="41" fontId="13" fillId="0" borderId="9" xfId="0" applyNumberFormat="1" applyFont="1" applyBorder="1" applyAlignment="1">
      <alignment horizontal="center"/>
    </xf>
    <xf numFmtId="1" fontId="13" fillId="2" borderId="9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41" fontId="13" fillId="0" borderId="6" xfId="0" applyNumberFormat="1" applyFont="1" applyBorder="1"/>
    <xf numFmtId="164" fontId="13" fillId="2" borderId="7" xfId="1" applyNumberFormat="1" applyFont="1" applyFill="1" applyBorder="1"/>
    <xf numFmtId="41" fontId="15" fillId="0" borderId="5" xfId="0" applyNumberFormat="1" applyFont="1" applyBorder="1"/>
    <xf numFmtId="164" fontId="15" fillId="2" borderId="5" xfId="1" applyNumberFormat="1" applyFont="1" applyFill="1" applyBorder="1"/>
    <xf numFmtId="41" fontId="13" fillId="0" borderId="9" xfId="0" applyNumberFormat="1" applyFont="1" applyBorder="1"/>
    <xf numFmtId="164" fontId="13" fillId="2" borderId="9" xfId="1" applyNumberFormat="1" applyFont="1" applyFill="1" applyBorder="1"/>
    <xf numFmtId="164" fontId="12" fillId="2" borderId="7" xfId="1" applyNumberFormat="1" applyFont="1" applyFill="1" applyBorder="1"/>
    <xf numFmtId="164" fontId="13" fillId="2" borderId="6" xfId="1" applyNumberFormat="1" applyFont="1" applyFill="1" applyBorder="1"/>
    <xf numFmtId="41" fontId="15" fillId="0" borderId="9" xfId="0" applyNumberFormat="1" applyFont="1" applyBorder="1"/>
    <xf numFmtId="41" fontId="15" fillId="0" borderId="7" xfId="0" applyNumberFormat="1" applyFont="1" applyBorder="1"/>
    <xf numFmtId="164" fontId="15" fillId="2" borderId="9" xfId="1" applyNumberFormat="1" applyFont="1" applyFill="1" applyBorder="1"/>
    <xf numFmtId="164" fontId="15" fillId="2" borderId="7" xfId="1" applyNumberFormat="1" applyFont="1" applyFill="1" applyBorder="1"/>
    <xf numFmtId="41" fontId="15" fillId="0" borderId="6" xfId="0" applyNumberFormat="1" applyFont="1" applyBorder="1"/>
    <xf numFmtId="41" fontId="13" fillId="0" borderId="5" xfId="0" applyNumberFormat="1" applyFont="1" applyBorder="1"/>
    <xf numFmtId="164" fontId="13" fillId="2" borderId="5" xfId="1" applyNumberFormat="1" applyFont="1" applyFill="1" applyBorder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4" fontId="15" fillId="2" borderId="6" xfId="1" applyNumberFormat="1" applyFont="1" applyFill="1" applyBorder="1"/>
    <xf numFmtId="164" fontId="13" fillId="2" borderId="12" xfId="1" applyNumberFormat="1" applyFont="1" applyFill="1" applyBorder="1"/>
    <xf numFmtId="0" fontId="15" fillId="0" borderId="7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41" fontId="15" fillId="2" borderId="6" xfId="0" applyNumberFormat="1" applyFont="1" applyFill="1" applyBorder="1"/>
    <xf numFmtId="41" fontId="15" fillId="2" borderId="7" xfId="0" applyNumberFormat="1" applyFont="1" applyFill="1" applyBorder="1"/>
    <xf numFmtId="41" fontId="13" fillId="0" borderId="7" xfId="0" applyNumberFormat="1" applyFont="1" applyBorder="1"/>
    <xf numFmtId="0" fontId="15" fillId="0" borderId="1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41" fontId="13" fillId="0" borderId="12" xfId="0" applyNumberFormat="1" applyFont="1" applyBorder="1"/>
    <xf numFmtId="164" fontId="12" fillId="2" borderId="5" xfId="1" applyNumberFormat="1" applyFont="1" applyFill="1" applyBorder="1"/>
    <xf numFmtId="0" fontId="13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3" xfId="0" applyFont="1" applyBorder="1"/>
    <xf numFmtId="0" fontId="12" fillId="0" borderId="6" xfId="0" applyFont="1" applyBorder="1" applyAlignment="1">
      <alignment horizontal="center"/>
    </xf>
    <xf numFmtId="0" fontId="12" fillId="0" borderId="11" xfId="0" applyFont="1" applyBorder="1"/>
    <xf numFmtId="0" fontId="12" fillId="0" borderId="6" xfId="0" applyFont="1" applyBorder="1"/>
    <xf numFmtId="0" fontId="13" fillId="0" borderId="1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9" fontId="12" fillId="0" borderId="0" xfId="0" applyNumberFormat="1" applyFont="1"/>
    <xf numFmtId="0" fontId="16" fillId="0" borderId="0" xfId="0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0" fontId="16" fillId="0" borderId="15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1" fontId="18" fillId="0" borderId="0" xfId="0" applyNumberFormat="1" applyFont="1" applyAlignment="1">
      <alignment horizontal="center"/>
    </xf>
    <xf numFmtId="0" fontId="16" fillId="0" borderId="14" xfId="0" applyFont="1" applyBorder="1" applyAlignment="1">
      <alignment horizontal="center"/>
    </xf>
    <xf numFmtId="43" fontId="16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43" fontId="10" fillId="2" borderId="0" xfId="1" applyFont="1" applyFill="1"/>
    <xf numFmtId="41" fontId="13" fillId="2" borderId="6" xfId="0" applyNumberFormat="1" applyFont="1" applyFill="1" applyBorder="1"/>
    <xf numFmtId="41" fontId="13" fillId="2" borderId="5" xfId="0" applyNumberFormat="1" applyFont="1" applyFill="1" applyBorder="1"/>
    <xf numFmtId="41" fontId="13" fillId="2" borderId="7" xfId="0" applyNumberFormat="1" applyFont="1" applyFill="1" applyBorder="1"/>
    <xf numFmtId="41" fontId="13" fillId="2" borderId="9" xfId="0" applyNumberFormat="1" applyFont="1" applyFill="1" applyBorder="1"/>
    <xf numFmtId="41" fontId="15" fillId="2" borderId="5" xfId="0" applyNumberFormat="1" applyFont="1" applyFill="1" applyBorder="1"/>
    <xf numFmtId="164" fontId="13" fillId="2" borderId="17" xfId="1" applyNumberFormat="1" applyFont="1" applyFill="1" applyBorder="1"/>
    <xf numFmtId="41" fontId="9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 wrapText="1"/>
    </xf>
    <xf numFmtId="41" fontId="13" fillId="0" borderId="0" xfId="0" applyNumberFormat="1" applyFont="1" applyBorder="1"/>
    <xf numFmtId="41" fontId="12" fillId="2" borderId="7" xfId="0" applyNumberFormat="1" applyFont="1" applyFill="1" applyBorder="1"/>
    <xf numFmtId="41" fontId="15" fillId="2" borderId="9" xfId="0" applyNumberFormat="1" applyFont="1" applyFill="1" applyBorder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13" fillId="0" borderId="0" xfId="0" applyFont="1" applyBorder="1" applyAlignment="1">
      <alignment horizontal="center"/>
    </xf>
    <xf numFmtId="1" fontId="13" fillId="2" borderId="0" xfId="0" applyNumberFormat="1" applyFont="1" applyFill="1" applyBorder="1" applyAlignment="1">
      <alignment horizontal="center"/>
    </xf>
    <xf numFmtId="0" fontId="13" fillId="0" borderId="18" xfId="0" applyFont="1" applyBorder="1" applyAlignment="1">
      <alignment horizontal="center" wrapText="1"/>
    </xf>
    <xf numFmtId="0" fontId="13" fillId="0" borderId="13" xfId="0" applyFont="1" applyBorder="1" applyAlignment="1">
      <alignment horizontal="left" wrapText="1"/>
    </xf>
    <xf numFmtId="0" fontId="12" fillId="0" borderId="13" xfId="0" applyFont="1" applyBorder="1" applyAlignment="1">
      <alignment wrapText="1"/>
    </xf>
    <xf numFmtId="0" fontId="12" fillId="2" borderId="13" xfId="0" applyFont="1" applyFill="1" applyBorder="1" applyAlignment="1">
      <alignment wrapText="1"/>
    </xf>
    <xf numFmtId="0" fontId="15" fillId="2" borderId="13" xfId="0" applyFont="1" applyFill="1" applyBorder="1" applyAlignment="1">
      <alignment wrapText="1"/>
    </xf>
    <xf numFmtId="0" fontId="13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41" fontId="13" fillId="2" borderId="17" xfId="0" applyNumberFormat="1" applyFont="1" applyFill="1" applyBorder="1"/>
    <xf numFmtId="0" fontId="11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jo%20Econ&#243;mico%20(CES)\2020\2019\BIANNY%20REYES%20PROYECTOS\Consejo%20Econ&#243;mico%20(CES)\ESTADOS%20Y%20REPORTES%20MENSUAL%20ABRIL,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6"/>
  <sheetViews>
    <sheetView tabSelected="1" topLeftCell="A160" workbookViewId="0">
      <selection activeCell="G174" sqref="G174"/>
    </sheetView>
  </sheetViews>
  <sheetFormatPr baseColWidth="10" defaultColWidth="11.42578125" defaultRowHeight="15" x14ac:dyDescent="0.25"/>
  <cols>
    <col min="1" max="1" width="8.28515625" customWidth="1"/>
    <col min="2" max="2" width="8" customWidth="1"/>
    <col min="3" max="3" width="6.85546875" customWidth="1"/>
    <col min="4" max="5" width="6" customWidth="1"/>
    <col min="6" max="6" width="66.140625" customWidth="1"/>
    <col min="7" max="7" width="19.5703125" customWidth="1"/>
    <col min="8" max="8" width="19" style="13" customWidth="1"/>
    <col min="9" max="9" width="16.140625" hidden="1" customWidth="1"/>
    <col min="211" max="211" width="4.85546875" bestFit="1" customWidth="1"/>
    <col min="212" max="212" width="5.85546875" bestFit="1" customWidth="1"/>
    <col min="213" max="213" width="7.42578125" bestFit="1" customWidth="1"/>
    <col min="214" max="214" width="8.140625" bestFit="1" customWidth="1"/>
    <col min="215" max="215" width="4.5703125" bestFit="1" customWidth="1"/>
    <col min="216" max="216" width="57.5703125" customWidth="1"/>
    <col min="217" max="217" width="14.28515625" customWidth="1"/>
    <col min="218" max="218" width="0.85546875" customWidth="1"/>
    <col min="219" max="219" width="16.5703125" bestFit="1" customWidth="1"/>
    <col min="220" max="220" width="13.42578125" bestFit="1" customWidth="1"/>
    <col min="467" max="467" width="4.85546875" bestFit="1" customWidth="1"/>
    <col min="468" max="468" width="5.85546875" bestFit="1" customWidth="1"/>
    <col min="469" max="469" width="7.42578125" bestFit="1" customWidth="1"/>
    <col min="470" max="470" width="8.140625" bestFit="1" customWidth="1"/>
    <col min="471" max="471" width="4.5703125" bestFit="1" customWidth="1"/>
    <col min="472" max="472" width="57.5703125" customWidth="1"/>
    <col min="473" max="473" width="14.28515625" customWidth="1"/>
    <col min="474" max="474" width="0.85546875" customWidth="1"/>
    <col min="475" max="475" width="16.5703125" bestFit="1" customWidth="1"/>
    <col min="476" max="476" width="13.42578125" bestFit="1" customWidth="1"/>
    <col min="723" max="723" width="4.85546875" bestFit="1" customWidth="1"/>
    <col min="724" max="724" width="5.85546875" bestFit="1" customWidth="1"/>
    <col min="725" max="725" width="7.42578125" bestFit="1" customWidth="1"/>
    <col min="726" max="726" width="8.140625" bestFit="1" customWidth="1"/>
    <col min="727" max="727" width="4.5703125" bestFit="1" customWidth="1"/>
    <col min="728" max="728" width="57.5703125" customWidth="1"/>
    <col min="729" max="729" width="14.28515625" customWidth="1"/>
    <col min="730" max="730" width="0.85546875" customWidth="1"/>
    <col min="731" max="731" width="16.5703125" bestFit="1" customWidth="1"/>
    <col min="732" max="732" width="13.42578125" bestFit="1" customWidth="1"/>
    <col min="979" max="979" width="4.85546875" bestFit="1" customWidth="1"/>
    <col min="980" max="980" width="5.85546875" bestFit="1" customWidth="1"/>
    <col min="981" max="981" width="7.42578125" bestFit="1" customWidth="1"/>
    <col min="982" max="982" width="8.140625" bestFit="1" customWidth="1"/>
    <col min="983" max="983" width="4.5703125" bestFit="1" customWidth="1"/>
    <col min="984" max="984" width="57.5703125" customWidth="1"/>
    <col min="985" max="985" width="14.28515625" customWidth="1"/>
    <col min="986" max="986" width="0.85546875" customWidth="1"/>
    <col min="987" max="987" width="16.5703125" bestFit="1" customWidth="1"/>
    <col min="988" max="988" width="13.42578125" bestFit="1" customWidth="1"/>
    <col min="1235" max="1235" width="4.85546875" bestFit="1" customWidth="1"/>
    <col min="1236" max="1236" width="5.85546875" bestFit="1" customWidth="1"/>
    <col min="1237" max="1237" width="7.42578125" bestFit="1" customWidth="1"/>
    <col min="1238" max="1238" width="8.140625" bestFit="1" customWidth="1"/>
    <col min="1239" max="1239" width="4.5703125" bestFit="1" customWidth="1"/>
    <col min="1240" max="1240" width="57.5703125" customWidth="1"/>
    <col min="1241" max="1241" width="14.28515625" customWidth="1"/>
    <col min="1242" max="1242" width="0.85546875" customWidth="1"/>
    <col min="1243" max="1243" width="16.5703125" bestFit="1" customWidth="1"/>
    <col min="1244" max="1244" width="13.42578125" bestFit="1" customWidth="1"/>
    <col min="1491" max="1491" width="4.85546875" bestFit="1" customWidth="1"/>
    <col min="1492" max="1492" width="5.85546875" bestFit="1" customWidth="1"/>
    <col min="1493" max="1493" width="7.42578125" bestFit="1" customWidth="1"/>
    <col min="1494" max="1494" width="8.140625" bestFit="1" customWidth="1"/>
    <col min="1495" max="1495" width="4.5703125" bestFit="1" customWidth="1"/>
    <col min="1496" max="1496" width="57.5703125" customWidth="1"/>
    <col min="1497" max="1497" width="14.28515625" customWidth="1"/>
    <col min="1498" max="1498" width="0.85546875" customWidth="1"/>
    <col min="1499" max="1499" width="16.5703125" bestFit="1" customWidth="1"/>
    <col min="1500" max="1500" width="13.42578125" bestFit="1" customWidth="1"/>
    <col min="1747" max="1747" width="4.85546875" bestFit="1" customWidth="1"/>
    <col min="1748" max="1748" width="5.85546875" bestFit="1" customWidth="1"/>
    <col min="1749" max="1749" width="7.42578125" bestFit="1" customWidth="1"/>
    <col min="1750" max="1750" width="8.140625" bestFit="1" customWidth="1"/>
    <col min="1751" max="1751" width="4.5703125" bestFit="1" customWidth="1"/>
    <col min="1752" max="1752" width="57.5703125" customWidth="1"/>
    <col min="1753" max="1753" width="14.28515625" customWidth="1"/>
    <col min="1754" max="1754" width="0.85546875" customWidth="1"/>
    <col min="1755" max="1755" width="16.5703125" bestFit="1" customWidth="1"/>
    <col min="1756" max="1756" width="13.42578125" bestFit="1" customWidth="1"/>
    <col min="2003" max="2003" width="4.85546875" bestFit="1" customWidth="1"/>
    <col min="2004" max="2004" width="5.85546875" bestFit="1" customWidth="1"/>
    <col min="2005" max="2005" width="7.42578125" bestFit="1" customWidth="1"/>
    <col min="2006" max="2006" width="8.140625" bestFit="1" customWidth="1"/>
    <col min="2007" max="2007" width="4.5703125" bestFit="1" customWidth="1"/>
    <col min="2008" max="2008" width="57.5703125" customWidth="1"/>
    <col min="2009" max="2009" width="14.28515625" customWidth="1"/>
    <col min="2010" max="2010" width="0.85546875" customWidth="1"/>
    <col min="2011" max="2011" width="16.5703125" bestFit="1" customWidth="1"/>
    <col min="2012" max="2012" width="13.42578125" bestFit="1" customWidth="1"/>
    <col min="2259" max="2259" width="4.85546875" bestFit="1" customWidth="1"/>
    <col min="2260" max="2260" width="5.85546875" bestFit="1" customWidth="1"/>
    <col min="2261" max="2261" width="7.42578125" bestFit="1" customWidth="1"/>
    <col min="2262" max="2262" width="8.140625" bestFit="1" customWidth="1"/>
    <col min="2263" max="2263" width="4.5703125" bestFit="1" customWidth="1"/>
    <col min="2264" max="2264" width="57.5703125" customWidth="1"/>
    <col min="2265" max="2265" width="14.28515625" customWidth="1"/>
    <col min="2266" max="2266" width="0.85546875" customWidth="1"/>
    <col min="2267" max="2267" width="16.5703125" bestFit="1" customWidth="1"/>
    <col min="2268" max="2268" width="13.42578125" bestFit="1" customWidth="1"/>
    <col min="2515" max="2515" width="4.85546875" bestFit="1" customWidth="1"/>
    <col min="2516" max="2516" width="5.85546875" bestFit="1" customWidth="1"/>
    <col min="2517" max="2517" width="7.42578125" bestFit="1" customWidth="1"/>
    <col min="2518" max="2518" width="8.140625" bestFit="1" customWidth="1"/>
    <col min="2519" max="2519" width="4.5703125" bestFit="1" customWidth="1"/>
    <col min="2520" max="2520" width="57.5703125" customWidth="1"/>
    <col min="2521" max="2521" width="14.28515625" customWidth="1"/>
    <col min="2522" max="2522" width="0.85546875" customWidth="1"/>
    <col min="2523" max="2523" width="16.5703125" bestFit="1" customWidth="1"/>
    <col min="2524" max="2524" width="13.42578125" bestFit="1" customWidth="1"/>
    <col min="2771" max="2771" width="4.85546875" bestFit="1" customWidth="1"/>
    <col min="2772" max="2772" width="5.85546875" bestFit="1" customWidth="1"/>
    <col min="2773" max="2773" width="7.42578125" bestFit="1" customWidth="1"/>
    <col min="2774" max="2774" width="8.140625" bestFit="1" customWidth="1"/>
    <col min="2775" max="2775" width="4.5703125" bestFit="1" customWidth="1"/>
    <col min="2776" max="2776" width="57.5703125" customWidth="1"/>
    <col min="2777" max="2777" width="14.28515625" customWidth="1"/>
    <col min="2778" max="2778" width="0.85546875" customWidth="1"/>
    <col min="2779" max="2779" width="16.5703125" bestFit="1" customWidth="1"/>
    <col min="2780" max="2780" width="13.42578125" bestFit="1" customWidth="1"/>
    <col min="3027" max="3027" width="4.85546875" bestFit="1" customWidth="1"/>
    <col min="3028" max="3028" width="5.85546875" bestFit="1" customWidth="1"/>
    <col min="3029" max="3029" width="7.42578125" bestFit="1" customWidth="1"/>
    <col min="3030" max="3030" width="8.140625" bestFit="1" customWidth="1"/>
    <col min="3031" max="3031" width="4.5703125" bestFit="1" customWidth="1"/>
    <col min="3032" max="3032" width="57.5703125" customWidth="1"/>
    <col min="3033" max="3033" width="14.28515625" customWidth="1"/>
    <col min="3034" max="3034" width="0.85546875" customWidth="1"/>
    <col min="3035" max="3035" width="16.5703125" bestFit="1" customWidth="1"/>
    <col min="3036" max="3036" width="13.42578125" bestFit="1" customWidth="1"/>
    <col min="3283" max="3283" width="4.85546875" bestFit="1" customWidth="1"/>
    <col min="3284" max="3284" width="5.85546875" bestFit="1" customWidth="1"/>
    <col min="3285" max="3285" width="7.42578125" bestFit="1" customWidth="1"/>
    <col min="3286" max="3286" width="8.140625" bestFit="1" customWidth="1"/>
    <col min="3287" max="3287" width="4.5703125" bestFit="1" customWidth="1"/>
    <col min="3288" max="3288" width="57.5703125" customWidth="1"/>
    <col min="3289" max="3289" width="14.28515625" customWidth="1"/>
    <col min="3290" max="3290" width="0.85546875" customWidth="1"/>
    <col min="3291" max="3291" width="16.5703125" bestFit="1" customWidth="1"/>
    <col min="3292" max="3292" width="13.42578125" bestFit="1" customWidth="1"/>
    <col min="3539" max="3539" width="4.85546875" bestFit="1" customWidth="1"/>
    <col min="3540" max="3540" width="5.85546875" bestFit="1" customWidth="1"/>
    <col min="3541" max="3541" width="7.42578125" bestFit="1" customWidth="1"/>
    <col min="3542" max="3542" width="8.140625" bestFit="1" customWidth="1"/>
    <col min="3543" max="3543" width="4.5703125" bestFit="1" customWidth="1"/>
    <col min="3544" max="3544" width="57.5703125" customWidth="1"/>
    <col min="3545" max="3545" width="14.28515625" customWidth="1"/>
    <col min="3546" max="3546" width="0.85546875" customWidth="1"/>
    <col min="3547" max="3547" width="16.5703125" bestFit="1" customWidth="1"/>
    <col min="3548" max="3548" width="13.42578125" bestFit="1" customWidth="1"/>
    <col min="3795" max="3795" width="4.85546875" bestFit="1" customWidth="1"/>
    <col min="3796" max="3796" width="5.85546875" bestFit="1" customWidth="1"/>
    <col min="3797" max="3797" width="7.42578125" bestFit="1" customWidth="1"/>
    <col min="3798" max="3798" width="8.140625" bestFit="1" customWidth="1"/>
    <col min="3799" max="3799" width="4.5703125" bestFit="1" customWidth="1"/>
    <col min="3800" max="3800" width="57.5703125" customWidth="1"/>
    <col min="3801" max="3801" width="14.28515625" customWidth="1"/>
    <col min="3802" max="3802" width="0.85546875" customWidth="1"/>
    <col min="3803" max="3803" width="16.5703125" bestFit="1" customWidth="1"/>
    <col min="3804" max="3804" width="13.42578125" bestFit="1" customWidth="1"/>
    <col min="4051" max="4051" width="4.85546875" bestFit="1" customWidth="1"/>
    <col min="4052" max="4052" width="5.85546875" bestFit="1" customWidth="1"/>
    <col min="4053" max="4053" width="7.42578125" bestFit="1" customWidth="1"/>
    <col min="4054" max="4054" width="8.140625" bestFit="1" customWidth="1"/>
    <col min="4055" max="4055" width="4.5703125" bestFit="1" customWidth="1"/>
    <col min="4056" max="4056" width="57.5703125" customWidth="1"/>
    <col min="4057" max="4057" width="14.28515625" customWidth="1"/>
    <col min="4058" max="4058" width="0.85546875" customWidth="1"/>
    <col min="4059" max="4059" width="16.5703125" bestFit="1" customWidth="1"/>
    <col min="4060" max="4060" width="13.42578125" bestFit="1" customWidth="1"/>
    <col min="4307" max="4307" width="4.85546875" bestFit="1" customWidth="1"/>
    <col min="4308" max="4308" width="5.85546875" bestFit="1" customWidth="1"/>
    <col min="4309" max="4309" width="7.42578125" bestFit="1" customWidth="1"/>
    <col min="4310" max="4310" width="8.140625" bestFit="1" customWidth="1"/>
    <col min="4311" max="4311" width="4.5703125" bestFit="1" customWidth="1"/>
    <col min="4312" max="4312" width="57.5703125" customWidth="1"/>
    <col min="4313" max="4313" width="14.28515625" customWidth="1"/>
    <col min="4314" max="4314" width="0.85546875" customWidth="1"/>
    <col min="4315" max="4315" width="16.5703125" bestFit="1" customWidth="1"/>
    <col min="4316" max="4316" width="13.42578125" bestFit="1" customWidth="1"/>
    <col min="4563" max="4563" width="4.85546875" bestFit="1" customWidth="1"/>
    <col min="4564" max="4564" width="5.85546875" bestFit="1" customWidth="1"/>
    <col min="4565" max="4565" width="7.42578125" bestFit="1" customWidth="1"/>
    <col min="4566" max="4566" width="8.140625" bestFit="1" customWidth="1"/>
    <col min="4567" max="4567" width="4.5703125" bestFit="1" customWidth="1"/>
    <col min="4568" max="4568" width="57.5703125" customWidth="1"/>
    <col min="4569" max="4569" width="14.28515625" customWidth="1"/>
    <col min="4570" max="4570" width="0.85546875" customWidth="1"/>
    <col min="4571" max="4571" width="16.5703125" bestFit="1" customWidth="1"/>
    <col min="4572" max="4572" width="13.42578125" bestFit="1" customWidth="1"/>
    <col min="4819" max="4819" width="4.85546875" bestFit="1" customWidth="1"/>
    <col min="4820" max="4820" width="5.85546875" bestFit="1" customWidth="1"/>
    <col min="4821" max="4821" width="7.42578125" bestFit="1" customWidth="1"/>
    <col min="4822" max="4822" width="8.140625" bestFit="1" customWidth="1"/>
    <col min="4823" max="4823" width="4.5703125" bestFit="1" customWidth="1"/>
    <col min="4824" max="4824" width="57.5703125" customWidth="1"/>
    <col min="4825" max="4825" width="14.28515625" customWidth="1"/>
    <col min="4826" max="4826" width="0.85546875" customWidth="1"/>
    <col min="4827" max="4827" width="16.5703125" bestFit="1" customWidth="1"/>
    <col min="4828" max="4828" width="13.42578125" bestFit="1" customWidth="1"/>
    <col min="5075" max="5075" width="4.85546875" bestFit="1" customWidth="1"/>
    <col min="5076" max="5076" width="5.85546875" bestFit="1" customWidth="1"/>
    <col min="5077" max="5077" width="7.42578125" bestFit="1" customWidth="1"/>
    <col min="5078" max="5078" width="8.140625" bestFit="1" customWidth="1"/>
    <col min="5079" max="5079" width="4.5703125" bestFit="1" customWidth="1"/>
    <col min="5080" max="5080" width="57.5703125" customWidth="1"/>
    <col min="5081" max="5081" width="14.28515625" customWidth="1"/>
    <col min="5082" max="5082" width="0.85546875" customWidth="1"/>
    <col min="5083" max="5083" width="16.5703125" bestFit="1" customWidth="1"/>
    <col min="5084" max="5084" width="13.42578125" bestFit="1" customWidth="1"/>
    <col min="5331" max="5331" width="4.85546875" bestFit="1" customWidth="1"/>
    <col min="5332" max="5332" width="5.85546875" bestFit="1" customWidth="1"/>
    <col min="5333" max="5333" width="7.42578125" bestFit="1" customWidth="1"/>
    <col min="5334" max="5334" width="8.140625" bestFit="1" customWidth="1"/>
    <col min="5335" max="5335" width="4.5703125" bestFit="1" customWidth="1"/>
    <col min="5336" max="5336" width="57.5703125" customWidth="1"/>
    <col min="5337" max="5337" width="14.28515625" customWidth="1"/>
    <col min="5338" max="5338" width="0.85546875" customWidth="1"/>
    <col min="5339" max="5339" width="16.5703125" bestFit="1" customWidth="1"/>
    <col min="5340" max="5340" width="13.42578125" bestFit="1" customWidth="1"/>
    <col min="5587" max="5587" width="4.85546875" bestFit="1" customWidth="1"/>
    <col min="5588" max="5588" width="5.85546875" bestFit="1" customWidth="1"/>
    <col min="5589" max="5589" width="7.42578125" bestFit="1" customWidth="1"/>
    <col min="5590" max="5590" width="8.140625" bestFit="1" customWidth="1"/>
    <col min="5591" max="5591" width="4.5703125" bestFit="1" customWidth="1"/>
    <col min="5592" max="5592" width="57.5703125" customWidth="1"/>
    <col min="5593" max="5593" width="14.28515625" customWidth="1"/>
    <col min="5594" max="5594" width="0.85546875" customWidth="1"/>
    <col min="5595" max="5595" width="16.5703125" bestFit="1" customWidth="1"/>
    <col min="5596" max="5596" width="13.42578125" bestFit="1" customWidth="1"/>
    <col min="5843" max="5843" width="4.85546875" bestFit="1" customWidth="1"/>
    <col min="5844" max="5844" width="5.85546875" bestFit="1" customWidth="1"/>
    <col min="5845" max="5845" width="7.42578125" bestFit="1" customWidth="1"/>
    <col min="5846" max="5846" width="8.140625" bestFit="1" customWidth="1"/>
    <col min="5847" max="5847" width="4.5703125" bestFit="1" customWidth="1"/>
    <col min="5848" max="5848" width="57.5703125" customWidth="1"/>
    <col min="5849" max="5849" width="14.28515625" customWidth="1"/>
    <col min="5850" max="5850" width="0.85546875" customWidth="1"/>
    <col min="5851" max="5851" width="16.5703125" bestFit="1" customWidth="1"/>
    <col min="5852" max="5852" width="13.42578125" bestFit="1" customWidth="1"/>
    <col min="6099" max="6099" width="4.85546875" bestFit="1" customWidth="1"/>
    <col min="6100" max="6100" width="5.85546875" bestFit="1" customWidth="1"/>
    <col min="6101" max="6101" width="7.42578125" bestFit="1" customWidth="1"/>
    <col min="6102" max="6102" width="8.140625" bestFit="1" customWidth="1"/>
    <col min="6103" max="6103" width="4.5703125" bestFit="1" customWidth="1"/>
    <col min="6104" max="6104" width="57.5703125" customWidth="1"/>
    <col min="6105" max="6105" width="14.28515625" customWidth="1"/>
    <col min="6106" max="6106" width="0.85546875" customWidth="1"/>
    <col min="6107" max="6107" width="16.5703125" bestFit="1" customWidth="1"/>
    <col min="6108" max="6108" width="13.42578125" bestFit="1" customWidth="1"/>
    <col min="6355" max="6355" width="4.85546875" bestFit="1" customWidth="1"/>
    <col min="6356" max="6356" width="5.85546875" bestFit="1" customWidth="1"/>
    <col min="6357" max="6357" width="7.42578125" bestFit="1" customWidth="1"/>
    <col min="6358" max="6358" width="8.140625" bestFit="1" customWidth="1"/>
    <col min="6359" max="6359" width="4.5703125" bestFit="1" customWidth="1"/>
    <col min="6360" max="6360" width="57.5703125" customWidth="1"/>
    <col min="6361" max="6361" width="14.28515625" customWidth="1"/>
    <col min="6362" max="6362" width="0.85546875" customWidth="1"/>
    <col min="6363" max="6363" width="16.5703125" bestFit="1" customWidth="1"/>
    <col min="6364" max="6364" width="13.42578125" bestFit="1" customWidth="1"/>
    <col min="6611" max="6611" width="4.85546875" bestFit="1" customWidth="1"/>
    <col min="6612" max="6612" width="5.85546875" bestFit="1" customWidth="1"/>
    <col min="6613" max="6613" width="7.42578125" bestFit="1" customWidth="1"/>
    <col min="6614" max="6614" width="8.140625" bestFit="1" customWidth="1"/>
    <col min="6615" max="6615" width="4.5703125" bestFit="1" customWidth="1"/>
    <col min="6616" max="6616" width="57.5703125" customWidth="1"/>
    <col min="6617" max="6617" width="14.28515625" customWidth="1"/>
    <col min="6618" max="6618" width="0.85546875" customWidth="1"/>
    <col min="6619" max="6619" width="16.5703125" bestFit="1" customWidth="1"/>
    <col min="6620" max="6620" width="13.42578125" bestFit="1" customWidth="1"/>
    <col min="6867" max="6867" width="4.85546875" bestFit="1" customWidth="1"/>
    <col min="6868" max="6868" width="5.85546875" bestFit="1" customWidth="1"/>
    <col min="6869" max="6869" width="7.42578125" bestFit="1" customWidth="1"/>
    <col min="6870" max="6870" width="8.140625" bestFit="1" customWidth="1"/>
    <col min="6871" max="6871" width="4.5703125" bestFit="1" customWidth="1"/>
    <col min="6872" max="6872" width="57.5703125" customWidth="1"/>
    <col min="6873" max="6873" width="14.28515625" customWidth="1"/>
    <col min="6874" max="6874" width="0.85546875" customWidth="1"/>
    <col min="6875" max="6875" width="16.5703125" bestFit="1" customWidth="1"/>
    <col min="6876" max="6876" width="13.42578125" bestFit="1" customWidth="1"/>
    <col min="7123" max="7123" width="4.85546875" bestFit="1" customWidth="1"/>
    <col min="7124" max="7124" width="5.85546875" bestFit="1" customWidth="1"/>
    <col min="7125" max="7125" width="7.42578125" bestFit="1" customWidth="1"/>
    <col min="7126" max="7126" width="8.140625" bestFit="1" customWidth="1"/>
    <col min="7127" max="7127" width="4.5703125" bestFit="1" customWidth="1"/>
    <col min="7128" max="7128" width="57.5703125" customWidth="1"/>
    <col min="7129" max="7129" width="14.28515625" customWidth="1"/>
    <col min="7130" max="7130" width="0.85546875" customWidth="1"/>
    <col min="7131" max="7131" width="16.5703125" bestFit="1" customWidth="1"/>
    <col min="7132" max="7132" width="13.42578125" bestFit="1" customWidth="1"/>
    <col min="7379" max="7379" width="4.85546875" bestFit="1" customWidth="1"/>
    <col min="7380" max="7380" width="5.85546875" bestFit="1" customWidth="1"/>
    <col min="7381" max="7381" width="7.42578125" bestFit="1" customWidth="1"/>
    <col min="7382" max="7382" width="8.140625" bestFit="1" customWidth="1"/>
    <col min="7383" max="7383" width="4.5703125" bestFit="1" customWidth="1"/>
    <col min="7384" max="7384" width="57.5703125" customWidth="1"/>
    <col min="7385" max="7385" width="14.28515625" customWidth="1"/>
    <col min="7386" max="7386" width="0.85546875" customWidth="1"/>
    <col min="7387" max="7387" width="16.5703125" bestFit="1" customWidth="1"/>
    <col min="7388" max="7388" width="13.42578125" bestFit="1" customWidth="1"/>
    <col min="7635" max="7635" width="4.85546875" bestFit="1" customWidth="1"/>
    <col min="7636" max="7636" width="5.85546875" bestFit="1" customWidth="1"/>
    <col min="7637" max="7637" width="7.42578125" bestFit="1" customWidth="1"/>
    <col min="7638" max="7638" width="8.140625" bestFit="1" customWidth="1"/>
    <col min="7639" max="7639" width="4.5703125" bestFit="1" customWidth="1"/>
    <col min="7640" max="7640" width="57.5703125" customWidth="1"/>
    <col min="7641" max="7641" width="14.28515625" customWidth="1"/>
    <col min="7642" max="7642" width="0.85546875" customWidth="1"/>
    <col min="7643" max="7643" width="16.5703125" bestFit="1" customWidth="1"/>
    <col min="7644" max="7644" width="13.42578125" bestFit="1" customWidth="1"/>
    <col min="7891" max="7891" width="4.85546875" bestFit="1" customWidth="1"/>
    <col min="7892" max="7892" width="5.85546875" bestFit="1" customWidth="1"/>
    <col min="7893" max="7893" width="7.42578125" bestFit="1" customWidth="1"/>
    <col min="7894" max="7894" width="8.140625" bestFit="1" customWidth="1"/>
    <col min="7895" max="7895" width="4.5703125" bestFit="1" customWidth="1"/>
    <col min="7896" max="7896" width="57.5703125" customWidth="1"/>
    <col min="7897" max="7897" width="14.28515625" customWidth="1"/>
    <col min="7898" max="7898" width="0.85546875" customWidth="1"/>
    <col min="7899" max="7899" width="16.5703125" bestFit="1" customWidth="1"/>
    <col min="7900" max="7900" width="13.42578125" bestFit="1" customWidth="1"/>
    <col min="8147" max="8147" width="4.85546875" bestFit="1" customWidth="1"/>
    <col min="8148" max="8148" width="5.85546875" bestFit="1" customWidth="1"/>
    <col min="8149" max="8149" width="7.42578125" bestFit="1" customWidth="1"/>
    <col min="8150" max="8150" width="8.140625" bestFit="1" customWidth="1"/>
    <col min="8151" max="8151" width="4.5703125" bestFit="1" customWidth="1"/>
    <col min="8152" max="8152" width="57.5703125" customWidth="1"/>
    <col min="8153" max="8153" width="14.28515625" customWidth="1"/>
    <col min="8154" max="8154" width="0.85546875" customWidth="1"/>
    <col min="8155" max="8155" width="16.5703125" bestFit="1" customWidth="1"/>
    <col min="8156" max="8156" width="13.42578125" bestFit="1" customWidth="1"/>
    <col min="8403" max="8403" width="4.85546875" bestFit="1" customWidth="1"/>
    <col min="8404" max="8404" width="5.85546875" bestFit="1" customWidth="1"/>
    <col min="8405" max="8405" width="7.42578125" bestFit="1" customWidth="1"/>
    <col min="8406" max="8406" width="8.140625" bestFit="1" customWidth="1"/>
    <col min="8407" max="8407" width="4.5703125" bestFit="1" customWidth="1"/>
    <col min="8408" max="8408" width="57.5703125" customWidth="1"/>
    <col min="8409" max="8409" width="14.28515625" customWidth="1"/>
    <col min="8410" max="8410" width="0.85546875" customWidth="1"/>
    <col min="8411" max="8411" width="16.5703125" bestFit="1" customWidth="1"/>
    <col min="8412" max="8412" width="13.42578125" bestFit="1" customWidth="1"/>
    <col min="8659" max="8659" width="4.85546875" bestFit="1" customWidth="1"/>
    <col min="8660" max="8660" width="5.85546875" bestFit="1" customWidth="1"/>
    <col min="8661" max="8661" width="7.42578125" bestFit="1" customWidth="1"/>
    <col min="8662" max="8662" width="8.140625" bestFit="1" customWidth="1"/>
    <col min="8663" max="8663" width="4.5703125" bestFit="1" customWidth="1"/>
    <col min="8664" max="8664" width="57.5703125" customWidth="1"/>
    <col min="8665" max="8665" width="14.28515625" customWidth="1"/>
    <col min="8666" max="8666" width="0.85546875" customWidth="1"/>
    <col min="8667" max="8667" width="16.5703125" bestFit="1" customWidth="1"/>
    <col min="8668" max="8668" width="13.42578125" bestFit="1" customWidth="1"/>
    <col min="8915" max="8915" width="4.85546875" bestFit="1" customWidth="1"/>
    <col min="8916" max="8916" width="5.85546875" bestFit="1" customWidth="1"/>
    <col min="8917" max="8917" width="7.42578125" bestFit="1" customWidth="1"/>
    <col min="8918" max="8918" width="8.140625" bestFit="1" customWidth="1"/>
    <col min="8919" max="8919" width="4.5703125" bestFit="1" customWidth="1"/>
    <col min="8920" max="8920" width="57.5703125" customWidth="1"/>
    <col min="8921" max="8921" width="14.28515625" customWidth="1"/>
    <col min="8922" max="8922" width="0.85546875" customWidth="1"/>
    <col min="8923" max="8923" width="16.5703125" bestFit="1" customWidth="1"/>
    <col min="8924" max="8924" width="13.42578125" bestFit="1" customWidth="1"/>
    <col min="9171" max="9171" width="4.85546875" bestFit="1" customWidth="1"/>
    <col min="9172" max="9172" width="5.85546875" bestFit="1" customWidth="1"/>
    <col min="9173" max="9173" width="7.42578125" bestFit="1" customWidth="1"/>
    <col min="9174" max="9174" width="8.140625" bestFit="1" customWidth="1"/>
    <col min="9175" max="9175" width="4.5703125" bestFit="1" customWidth="1"/>
    <col min="9176" max="9176" width="57.5703125" customWidth="1"/>
    <col min="9177" max="9177" width="14.28515625" customWidth="1"/>
    <col min="9178" max="9178" width="0.85546875" customWidth="1"/>
    <col min="9179" max="9179" width="16.5703125" bestFit="1" customWidth="1"/>
    <col min="9180" max="9180" width="13.42578125" bestFit="1" customWidth="1"/>
    <col min="9427" max="9427" width="4.85546875" bestFit="1" customWidth="1"/>
    <col min="9428" max="9428" width="5.85546875" bestFit="1" customWidth="1"/>
    <col min="9429" max="9429" width="7.42578125" bestFit="1" customWidth="1"/>
    <col min="9430" max="9430" width="8.140625" bestFit="1" customWidth="1"/>
    <col min="9431" max="9431" width="4.5703125" bestFit="1" customWidth="1"/>
    <col min="9432" max="9432" width="57.5703125" customWidth="1"/>
    <col min="9433" max="9433" width="14.28515625" customWidth="1"/>
    <col min="9434" max="9434" width="0.85546875" customWidth="1"/>
    <col min="9435" max="9435" width="16.5703125" bestFit="1" customWidth="1"/>
    <col min="9436" max="9436" width="13.42578125" bestFit="1" customWidth="1"/>
    <col min="9683" max="9683" width="4.85546875" bestFit="1" customWidth="1"/>
    <col min="9684" max="9684" width="5.85546875" bestFit="1" customWidth="1"/>
    <col min="9685" max="9685" width="7.42578125" bestFit="1" customWidth="1"/>
    <col min="9686" max="9686" width="8.140625" bestFit="1" customWidth="1"/>
    <col min="9687" max="9687" width="4.5703125" bestFit="1" customWidth="1"/>
    <col min="9688" max="9688" width="57.5703125" customWidth="1"/>
    <col min="9689" max="9689" width="14.28515625" customWidth="1"/>
    <col min="9690" max="9690" width="0.85546875" customWidth="1"/>
    <col min="9691" max="9691" width="16.5703125" bestFit="1" customWidth="1"/>
    <col min="9692" max="9692" width="13.42578125" bestFit="1" customWidth="1"/>
    <col min="9939" max="9939" width="4.85546875" bestFit="1" customWidth="1"/>
    <col min="9940" max="9940" width="5.85546875" bestFit="1" customWidth="1"/>
    <col min="9941" max="9941" width="7.42578125" bestFit="1" customWidth="1"/>
    <col min="9942" max="9942" width="8.140625" bestFit="1" customWidth="1"/>
    <col min="9943" max="9943" width="4.5703125" bestFit="1" customWidth="1"/>
    <col min="9944" max="9944" width="57.5703125" customWidth="1"/>
    <col min="9945" max="9945" width="14.28515625" customWidth="1"/>
    <col min="9946" max="9946" width="0.85546875" customWidth="1"/>
    <col min="9947" max="9947" width="16.5703125" bestFit="1" customWidth="1"/>
    <col min="9948" max="9948" width="13.42578125" bestFit="1" customWidth="1"/>
    <col min="10195" max="10195" width="4.85546875" bestFit="1" customWidth="1"/>
    <col min="10196" max="10196" width="5.85546875" bestFit="1" customWidth="1"/>
    <col min="10197" max="10197" width="7.42578125" bestFit="1" customWidth="1"/>
    <col min="10198" max="10198" width="8.140625" bestFit="1" customWidth="1"/>
    <col min="10199" max="10199" width="4.5703125" bestFit="1" customWidth="1"/>
    <col min="10200" max="10200" width="57.5703125" customWidth="1"/>
    <col min="10201" max="10201" width="14.28515625" customWidth="1"/>
    <col min="10202" max="10202" width="0.85546875" customWidth="1"/>
    <col min="10203" max="10203" width="16.5703125" bestFit="1" customWidth="1"/>
    <col min="10204" max="10204" width="13.42578125" bestFit="1" customWidth="1"/>
    <col min="10451" max="10451" width="4.85546875" bestFit="1" customWidth="1"/>
    <col min="10452" max="10452" width="5.85546875" bestFit="1" customWidth="1"/>
    <col min="10453" max="10453" width="7.42578125" bestFit="1" customWidth="1"/>
    <col min="10454" max="10454" width="8.140625" bestFit="1" customWidth="1"/>
    <col min="10455" max="10455" width="4.5703125" bestFit="1" customWidth="1"/>
    <col min="10456" max="10456" width="57.5703125" customWidth="1"/>
    <col min="10457" max="10457" width="14.28515625" customWidth="1"/>
    <col min="10458" max="10458" width="0.85546875" customWidth="1"/>
    <col min="10459" max="10459" width="16.5703125" bestFit="1" customWidth="1"/>
    <col min="10460" max="10460" width="13.42578125" bestFit="1" customWidth="1"/>
    <col min="10707" max="10707" width="4.85546875" bestFit="1" customWidth="1"/>
    <col min="10708" max="10708" width="5.85546875" bestFit="1" customWidth="1"/>
    <col min="10709" max="10709" width="7.42578125" bestFit="1" customWidth="1"/>
    <col min="10710" max="10710" width="8.140625" bestFit="1" customWidth="1"/>
    <col min="10711" max="10711" width="4.5703125" bestFit="1" customWidth="1"/>
    <col min="10712" max="10712" width="57.5703125" customWidth="1"/>
    <col min="10713" max="10713" width="14.28515625" customWidth="1"/>
    <col min="10714" max="10714" width="0.85546875" customWidth="1"/>
    <col min="10715" max="10715" width="16.5703125" bestFit="1" customWidth="1"/>
    <col min="10716" max="10716" width="13.42578125" bestFit="1" customWidth="1"/>
    <col min="10963" max="10963" width="4.85546875" bestFit="1" customWidth="1"/>
    <col min="10964" max="10964" width="5.85546875" bestFit="1" customWidth="1"/>
    <col min="10965" max="10965" width="7.42578125" bestFit="1" customWidth="1"/>
    <col min="10966" max="10966" width="8.140625" bestFit="1" customWidth="1"/>
    <col min="10967" max="10967" width="4.5703125" bestFit="1" customWidth="1"/>
    <col min="10968" max="10968" width="57.5703125" customWidth="1"/>
    <col min="10969" max="10969" width="14.28515625" customWidth="1"/>
    <col min="10970" max="10970" width="0.85546875" customWidth="1"/>
    <col min="10971" max="10971" width="16.5703125" bestFit="1" customWidth="1"/>
    <col min="10972" max="10972" width="13.42578125" bestFit="1" customWidth="1"/>
    <col min="11219" max="11219" width="4.85546875" bestFit="1" customWidth="1"/>
    <col min="11220" max="11220" width="5.85546875" bestFit="1" customWidth="1"/>
    <col min="11221" max="11221" width="7.42578125" bestFit="1" customWidth="1"/>
    <col min="11222" max="11222" width="8.140625" bestFit="1" customWidth="1"/>
    <col min="11223" max="11223" width="4.5703125" bestFit="1" customWidth="1"/>
    <col min="11224" max="11224" width="57.5703125" customWidth="1"/>
    <col min="11225" max="11225" width="14.28515625" customWidth="1"/>
    <col min="11226" max="11226" width="0.85546875" customWidth="1"/>
    <col min="11227" max="11227" width="16.5703125" bestFit="1" customWidth="1"/>
    <col min="11228" max="11228" width="13.42578125" bestFit="1" customWidth="1"/>
    <col min="11475" max="11475" width="4.85546875" bestFit="1" customWidth="1"/>
    <col min="11476" max="11476" width="5.85546875" bestFit="1" customWidth="1"/>
    <col min="11477" max="11477" width="7.42578125" bestFit="1" customWidth="1"/>
    <col min="11478" max="11478" width="8.140625" bestFit="1" customWidth="1"/>
    <col min="11479" max="11479" width="4.5703125" bestFit="1" customWidth="1"/>
    <col min="11480" max="11480" width="57.5703125" customWidth="1"/>
    <col min="11481" max="11481" width="14.28515625" customWidth="1"/>
    <col min="11482" max="11482" width="0.85546875" customWidth="1"/>
    <col min="11483" max="11483" width="16.5703125" bestFit="1" customWidth="1"/>
    <col min="11484" max="11484" width="13.42578125" bestFit="1" customWidth="1"/>
    <col min="11731" max="11731" width="4.85546875" bestFit="1" customWidth="1"/>
    <col min="11732" max="11732" width="5.85546875" bestFit="1" customWidth="1"/>
    <col min="11733" max="11733" width="7.42578125" bestFit="1" customWidth="1"/>
    <col min="11734" max="11734" width="8.140625" bestFit="1" customWidth="1"/>
    <col min="11735" max="11735" width="4.5703125" bestFit="1" customWidth="1"/>
    <col min="11736" max="11736" width="57.5703125" customWidth="1"/>
    <col min="11737" max="11737" width="14.28515625" customWidth="1"/>
    <col min="11738" max="11738" width="0.85546875" customWidth="1"/>
    <col min="11739" max="11739" width="16.5703125" bestFit="1" customWidth="1"/>
    <col min="11740" max="11740" width="13.42578125" bestFit="1" customWidth="1"/>
    <col min="11987" max="11987" width="4.85546875" bestFit="1" customWidth="1"/>
    <col min="11988" max="11988" width="5.85546875" bestFit="1" customWidth="1"/>
    <col min="11989" max="11989" width="7.42578125" bestFit="1" customWidth="1"/>
    <col min="11990" max="11990" width="8.140625" bestFit="1" customWidth="1"/>
    <col min="11991" max="11991" width="4.5703125" bestFit="1" customWidth="1"/>
    <col min="11992" max="11992" width="57.5703125" customWidth="1"/>
    <col min="11993" max="11993" width="14.28515625" customWidth="1"/>
    <col min="11994" max="11994" width="0.85546875" customWidth="1"/>
    <col min="11995" max="11995" width="16.5703125" bestFit="1" customWidth="1"/>
    <col min="11996" max="11996" width="13.42578125" bestFit="1" customWidth="1"/>
    <col min="12243" max="12243" width="4.85546875" bestFit="1" customWidth="1"/>
    <col min="12244" max="12244" width="5.85546875" bestFit="1" customWidth="1"/>
    <col min="12245" max="12245" width="7.42578125" bestFit="1" customWidth="1"/>
    <col min="12246" max="12246" width="8.140625" bestFit="1" customWidth="1"/>
    <col min="12247" max="12247" width="4.5703125" bestFit="1" customWidth="1"/>
    <col min="12248" max="12248" width="57.5703125" customWidth="1"/>
    <col min="12249" max="12249" width="14.28515625" customWidth="1"/>
    <col min="12250" max="12250" width="0.85546875" customWidth="1"/>
    <col min="12251" max="12251" width="16.5703125" bestFit="1" customWidth="1"/>
    <col min="12252" max="12252" width="13.42578125" bestFit="1" customWidth="1"/>
    <col min="12499" max="12499" width="4.85546875" bestFit="1" customWidth="1"/>
    <col min="12500" max="12500" width="5.85546875" bestFit="1" customWidth="1"/>
    <col min="12501" max="12501" width="7.42578125" bestFit="1" customWidth="1"/>
    <col min="12502" max="12502" width="8.140625" bestFit="1" customWidth="1"/>
    <col min="12503" max="12503" width="4.5703125" bestFit="1" customWidth="1"/>
    <col min="12504" max="12504" width="57.5703125" customWidth="1"/>
    <col min="12505" max="12505" width="14.28515625" customWidth="1"/>
    <col min="12506" max="12506" width="0.85546875" customWidth="1"/>
    <col min="12507" max="12507" width="16.5703125" bestFit="1" customWidth="1"/>
    <col min="12508" max="12508" width="13.42578125" bestFit="1" customWidth="1"/>
    <col min="12755" max="12755" width="4.85546875" bestFit="1" customWidth="1"/>
    <col min="12756" max="12756" width="5.85546875" bestFit="1" customWidth="1"/>
    <col min="12757" max="12757" width="7.42578125" bestFit="1" customWidth="1"/>
    <col min="12758" max="12758" width="8.140625" bestFit="1" customWidth="1"/>
    <col min="12759" max="12759" width="4.5703125" bestFit="1" customWidth="1"/>
    <col min="12760" max="12760" width="57.5703125" customWidth="1"/>
    <col min="12761" max="12761" width="14.28515625" customWidth="1"/>
    <col min="12762" max="12762" width="0.85546875" customWidth="1"/>
    <col min="12763" max="12763" width="16.5703125" bestFit="1" customWidth="1"/>
    <col min="12764" max="12764" width="13.42578125" bestFit="1" customWidth="1"/>
    <col min="13011" max="13011" width="4.85546875" bestFit="1" customWidth="1"/>
    <col min="13012" max="13012" width="5.85546875" bestFit="1" customWidth="1"/>
    <col min="13013" max="13013" width="7.42578125" bestFit="1" customWidth="1"/>
    <col min="13014" max="13014" width="8.140625" bestFit="1" customWidth="1"/>
    <col min="13015" max="13015" width="4.5703125" bestFit="1" customWidth="1"/>
    <col min="13016" max="13016" width="57.5703125" customWidth="1"/>
    <col min="13017" max="13017" width="14.28515625" customWidth="1"/>
    <col min="13018" max="13018" width="0.85546875" customWidth="1"/>
    <col min="13019" max="13019" width="16.5703125" bestFit="1" customWidth="1"/>
    <col min="13020" max="13020" width="13.42578125" bestFit="1" customWidth="1"/>
    <col min="13267" max="13267" width="4.85546875" bestFit="1" customWidth="1"/>
    <col min="13268" max="13268" width="5.85546875" bestFit="1" customWidth="1"/>
    <col min="13269" max="13269" width="7.42578125" bestFit="1" customWidth="1"/>
    <col min="13270" max="13270" width="8.140625" bestFit="1" customWidth="1"/>
    <col min="13271" max="13271" width="4.5703125" bestFit="1" customWidth="1"/>
    <col min="13272" max="13272" width="57.5703125" customWidth="1"/>
    <col min="13273" max="13273" width="14.28515625" customWidth="1"/>
    <col min="13274" max="13274" width="0.85546875" customWidth="1"/>
    <col min="13275" max="13275" width="16.5703125" bestFit="1" customWidth="1"/>
    <col min="13276" max="13276" width="13.42578125" bestFit="1" customWidth="1"/>
    <col min="13523" max="13523" width="4.85546875" bestFit="1" customWidth="1"/>
    <col min="13524" max="13524" width="5.85546875" bestFit="1" customWidth="1"/>
    <col min="13525" max="13525" width="7.42578125" bestFit="1" customWidth="1"/>
    <col min="13526" max="13526" width="8.140625" bestFit="1" customWidth="1"/>
    <col min="13527" max="13527" width="4.5703125" bestFit="1" customWidth="1"/>
    <col min="13528" max="13528" width="57.5703125" customWidth="1"/>
    <col min="13529" max="13529" width="14.28515625" customWidth="1"/>
    <col min="13530" max="13530" width="0.85546875" customWidth="1"/>
    <col min="13531" max="13531" width="16.5703125" bestFit="1" customWidth="1"/>
    <col min="13532" max="13532" width="13.42578125" bestFit="1" customWidth="1"/>
    <col min="13779" max="13779" width="4.85546875" bestFit="1" customWidth="1"/>
    <col min="13780" max="13780" width="5.85546875" bestFit="1" customWidth="1"/>
    <col min="13781" max="13781" width="7.42578125" bestFit="1" customWidth="1"/>
    <col min="13782" max="13782" width="8.140625" bestFit="1" customWidth="1"/>
    <col min="13783" max="13783" width="4.5703125" bestFit="1" customWidth="1"/>
    <col min="13784" max="13784" width="57.5703125" customWidth="1"/>
    <col min="13785" max="13785" width="14.28515625" customWidth="1"/>
    <col min="13786" max="13786" width="0.85546875" customWidth="1"/>
    <col min="13787" max="13787" width="16.5703125" bestFit="1" customWidth="1"/>
    <col min="13788" max="13788" width="13.42578125" bestFit="1" customWidth="1"/>
    <col min="14035" max="14035" width="4.85546875" bestFit="1" customWidth="1"/>
    <col min="14036" max="14036" width="5.85546875" bestFit="1" customWidth="1"/>
    <col min="14037" max="14037" width="7.42578125" bestFit="1" customWidth="1"/>
    <col min="14038" max="14038" width="8.140625" bestFit="1" customWidth="1"/>
    <col min="14039" max="14039" width="4.5703125" bestFit="1" customWidth="1"/>
    <col min="14040" max="14040" width="57.5703125" customWidth="1"/>
    <col min="14041" max="14041" width="14.28515625" customWidth="1"/>
    <col min="14042" max="14042" width="0.85546875" customWidth="1"/>
    <col min="14043" max="14043" width="16.5703125" bestFit="1" customWidth="1"/>
    <col min="14044" max="14044" width="13.42578125" bestFit="1" customWidth="1"/>
    <col min="14291" max="14291" width="4.85546875" bestFit="1" customWidth="1"/>
    <col min="14292" max="14292" width="5.85546875" bestFit="1" customWidth="1"/>
    <col min="14293" max="14293" width="7.42578125" bestFit="1" customWidth="1"/>
    <col min="14294" max="14294" width="8.140625" bestFit="1" customWidth="1"/>
    <col min="14295" max="14295" width="4.5703125" bestFit="1" customWidth="1"/>
    <col min="14296" max="14296" width="57.5703125" customWidth="1"/>
    <col min="14297" max="14297" width="14.28515625" customWidth="1"/>
    <col min="14298" max="14298" width="0.85546875" customWidth="1"/>
    <col min="14299" max="14299" width="16.5703125" bestFit="1" customWidth="1"/>
    <col min="14300" max="14300" width="13.42578125" bestFit="1" customWidth="1"/>
    <col min="14547" max="14547" width="4.85546875" bestFit="1" customWidth="1"/>
    <col min="14548" max="14548" width="5.85546875" bestFit="1" customWidth="1"/>
    <col min="14549" max="14549" width="7.42578125" bestFit="1" customWidth="1"/>
    <col min="14550" max="14550" width="8.140625" bestFit="1" customWidth="1"/>
    <col min="14551" max="14551" width="4.5703125" bestFit="1" customWidth="1"/>
    <col min="14552" max="14552" width="57.5703125" customWidth="1"/>
    <col min="14553" max="14553" width="14.28515625" customWidth="1"/>
    <col min="14554" max="14554" width="0.85546875" customWidth="1"/>
    <col min="14555" max="14555" width="16.5703125" bestFit="1" customWidth="1"/>
    <col min="14556" max="14556" width="13.42578125" bestFit="1" customWidth="1"/>
    <col min="14803" max="14803" width="4.85546875" bestFit="1" customWidth="1"/>
    <col min="14804" max="14804" width="5.85546875" bestFit="1" customWidth="1"/>
    <col min="14805" max="14805" width="7.42578125" bestFit="1" customWidth="1"/>
    <col min="14806" max="14806" width="8.140625" bestFit="1" customWidth="1"/>
    <col min="14807" max="14807" width="4.5703125" bestFit="1" customWidth="1"/>
    <col min="14808" max="14808" width="57.5703125" customWidth="1"/>
    <col min="14809" max="14809" width="14.28515625" customWidth="1"/>
    <col min="14810" max="14810" width="0.85546875" customWidth="1"/>
    <col min="14811" max="14811" width="16.5703125" bestFit="1" customWidth="1"/>
    <col min="14812" max="14812" width="13.42578125" bestFit="1" customWidth="1"/>
    <col min="15059" max="15059" width="4.85546875" bestFit="1" customWidth="1"/>
    <col min="15060" max="15060" width="5.85546875" bestFit="1" customWidth="1"/>
    <col min="15061" max="15061" width="7.42578125" bestFit="1" customWidth="1"/>
    <col min="15062" max="15062" width="8.140625" bestFit="1" customWidth="1"/>
    <col min="15063" max="15063" width="4.5703125" bestFit="1" customWidth="1"/>
    <col min="15064" max="15064" width="57.5703125" customWidth="1"/>
    <col min="15065" max="15065" width="14.28515625" customWidth="1"/>
    <col min="15066" max="15066" width="0.85546875" customWidth="1"/>
    <col min="15067" max="15067" width="16.5703125" bestFit="1" customWidth="1"/>
    <col min="15068" max="15068" width="13.42578125" bestFit="1" customWidth="1"/>
    <col min="15315" max="15315" width="4.85546875" bestFit="1" customWidth="1"/>
    <col min="15316" max="15316" width="5.85546875" bestFit="1" customWidth="1"/>
    <col min="15317" max="15317" width="7.42578125" bestFit="1" customWidth="1"/>
    <col min="15318" max="15318" width="8.140625" bestFit="1" customWidth="1"/>
    <col min="15319" max="15319" width="4.5703125" bestFit="1" customWidth="1"/>
    <col min="15320" max="15320" width="57.5703125" customWidth="1"/>
    <col min="15321" max="15321" width="14.28515625" customWidth="1"/>
    <col min="15322" max="15322" width="0.85546875" customWidth="1"/>
    <col min="15323" max="15323" width="16.5703125" bestFit="1" customWidth="1"/>
    <col min="15324" max="15324" width="13.42578125" bestFit="1" customWidth="1"/>
    <col min="15571" max="15571" width="4.85546875" bestFit="1" customWidth="1"/>
    <col min="15572" max="15572" width="5.85546875" bestFit="1" customWidth="1"/>
    <col min="15573" max="15573" width="7.42578125" bestFit="1" customWidth="1"/>
    <col min="15574" max="15574" width="8.140625" bestFit="1" customWidth="1"/>
    <col min="15575" max="15575" width="4.5703125" bestFit="1" customWidth="1"/>
    <col min="15576" max="15576" width="57.5703125" customWidth="1"/>
    <col min="15577" max="15577" width="14.28515625" customWidth="1"/>
    <col min="15578" max="15578" width="0.85546875" customWidth="1"/>
    <col min="15579" max="15579" width="16.5703125" bestFit="1" customWidth="1"/>
    <col min="15580" max="15580" width="13.42578125" bestFit="1" customWidth="1"/>
    <col min="15827" max="15827" width="4.85546875" bestFit="1" customWidth="1"/>
    <col min="15828" max="15828" width="5.85546875" bestFit="1" customWidth="1"/>
    <col min="15829" max="15829" width="7.42578125" bestFit="1" customWidth="1"/>
    <col min="15830" max="15830" width="8.140625" bestFit="1" customWidth="1"/>
    <col min="15831" max="15831" width="4.5703125" bestFit="1" customWidth="1"/>
    <col min="15832" max="15832" width="57.5703125" customWidth="1"/>
    <col min="15833" max="15833" width="14.28515625" customWidth="1"/>
    <col min="15834" max="15834" width="0.85546875" customWidth="1"/>
    <col min="15835" max="15835" width="16.5703125" bestFit="1" customWidth="1"/>
    <col min="15836" max="15836" width="13.42578125" bestFit="1" customWidth="1"/>
    <col min="16083" max="16083" width="4.85546875" bestFit="1" customWidth="1"/>
    <col min="16084" max="16084" width="5.85546875" bestFit="1" customWidth="1"/>
    <col min="16085" max="16085" width="7.42578125" bestFit="1" customWidth="1"/>
    <col min="16086" max="16086" width="8.140625" bestFit="1" customWidth="1"/>
    <col min="16087" max="16087" width="4.5703125" bestFit="1" customWidth="1"/>
    <col min="16088" max="16088" width="57.5703125" customWidth="1"/>
    <col min="16089" max="16089" width="14.28515625" customWidth="1"/>
    <col min="16090" max="16090" width="0.85546875" customWidth="1"/>
    <col min="16091" max="16091" width="16.5703125" bestFit="1" customWidth="1"/>
    <col min="16092" max="16092" width="13.42578125" bestFit="1" customWidth="1"/>
  </cols>
  <sheetData>
    <row r="1" spans="1:9" x14ac:dyDescent="0.25">
      <c r="A1" s="23"/>
      <c r="B1" s="23"/>
      <c r="C1" s="23"/>
      <c r="D1" s="23"/>
      <c r="E1" s="23"/>
      <c r="F1" s="23"/>
      <c r="G1" s="23"/>
      <c r="H1" s="24"/>
      <c r="I1" s="1"/>
    </row>
    <row r="2" spans="1:9" x14ac:dyDescent="0.25">
      <c r="A2" s="23"/>
      <c r="B2" s="23"/>
      <c r="C2" s="23"/>
      <c r="D2" s="23"/>
      <c r="E2" s="23"/>
      <c r="F2" s="23"/>
      <c r="G2" s="23"/>
      <c r="H2" s="24"/>
      <c r="I2" s="1"/>
    </row>
    <row r="3" spans="1:9" x14ac:dyDescent="0.25">
      <c r="A3" s="23"/>
      <c r="B3" s="23"/>
      <c r="C3" s="23"/>
      <c r="D3" s="23"/>
      <c r="E3" s="23"/>
      <c r="F3" s="23"/>
      <c r="G3" s="23"/>
      <c r="H3" s="24"/>
      <c r="I3" s="1"/>
    </row>
    <row r="4" spans="1:9" x14ac:dyDescent="0.25">
      <c r="A4" s="23"/>
      <c r="B4" s="23"/>
      <c r="C4" s="23"/>
      <c r="D4" s="23"/>
      <c r="E4" s="23"/>
      <c r="F4" s="23"/>
      <c r="G4" s="23"/>
      <c r="H4" s="24"/>
      <c r="I4" s="1"/>
    </row>
    <row r="5" spans="1:9" ht="20.25" x14ac:dyDescent="0.3">
      <c r="A5" s="123" t="str">
        <f>'[1]Estado de flujo de Efectivo'!A1:B1</f>
        <v>Consejo Económico y Social -CES-</v>
      </c>
      <c r="B5" s="123"/>
      <c r="C5" s="123"/>
      <c r="D5" s="123"/>
      <c r="E5" s="123"/>
      <c r="F5" s="123"/>
      <c r="G5" s="123"/>
      <c r="H5" s="123"/>
      <c r="I5" s="1"/>
    </row>
    <row r="6" spans="1:9" ht="20.25" x14ac:dyDescent="0.3">
      <c r="A6" s="123" t="s">
        <v>129</v>
      </c>
      <c r="B6" s="123"/>
      <c r="C6" s="123"/>
      <c r="D6" s="123"/>
      <c r="E6" s="123"/>
      <c r="F6" s="123"/>
      <c r="G6" s="123"/>
      <c r="H6" s="123"/>
      <c r="I6" s="1"/>
    </row>
    <row r="7" spans="1:9" ht="20.25" x14ac:dyDescent="0.3">
      <c r="A7" s="123" t="s">
        <v>0</v>
      </c>
      <c r="B7" s="123"/>
      <c r="C7" s="123"/>
      <c r="D7" s="123"/>
      <c r="E7" s="123"/>
      <c r="F7" s="123"/>
      <c r="G7" s="123"/>
      <c r="H7" s="123"/>
      <c r="I7" s="1"/>
    </row>
    <row r="8" spans="1:9" ht="18.75" customHeight="1" thickBot="1" x14ac:dyDescent="0.3">
      <c r="A8" s="102"/>
      <c r="B8" s="102"/>
      <c r="C8" s="102"/>
      <c r="D8" s="102"/>
      <c r="E8" s="110"/>
      <c r="F8" s="111"/>
      <c r="G8" s="112"/>
      <c r="H8" s="113"/>
      <c r="I8" s="1"/>
    </row>
    <row r="9" spans="1:9" ht="0.75" customHeight="1" thickBot="1" x14ac:dyDescent="0.3">
      <c r="A9" s="124" t="s">
        <v>1</v>
      </c>
      <c r="B9" s="125"/>
      <c r="C9" s="125"/>
      <c r="D9" s="125"/>
      <c r="E9" s="126"/>
      <c r="F9" s="26"/>
      <c r="G9" s="27" t="s">
        <v>2</v>
      </c>
      <c r="H9" s="28" t="s">
        <v>2</v>
      </c>
      <c r="I9" s="1"/>
    </row>
    <row r="10" spans="1:9" ht="31.5" customHeight="1" thickBot="1" x14ac:dyDescent="0.3">
      <c r="A10" s="107"/>
      <c r="B10" s="107"/>
      <c r="C10" s="108"/>
      <c r="D10" s="108"/>
      <c r="E10" s="109"/>
      <c r="F10" s="26"/>
      <c r="G10" s="29" t="s">
        <v>131</v>
      </c>
      <c r="H10" s="30" t="s">
        <v>132</v>
      </c>
      <c r="I10" s="2" t="s">
        <v>3</v>
      </c>
    </row>
    <row r="11" spans="1:9" ht="32.25" thickBot="1" x14ac:dyDescent="0.3">
      <c r="A11" s="31" t="s">
        <v>4</v>
      </c>
      <c r="B11" s="29" t="s">
        <v>133</v>
      </c>
      <c r="C11" s="32" t="s">
        <v>5</v>
      </c>
      <c r="D11" s="29" t="s">
        <v>6</v>
      </c>
      <c r="E11" s="29" t="s">
        <v>7</v>
      </c>
      <c r="F11" s="107" t="s">
        <v>8</v>
      </c>
      <c r="G11" s="33" t="s">
        <v>9</v>
      </c>
      <c r="H11" s="34" t="s">
        <v>9</v>
      </c>
      <c r="I11" s="3" t="s">
        <v>9</v>
      </c>
    </row>
    <row r="12" spans="1:9" ht="15.75" x14ac:dyDescent="0.25">
      <c r="A12" s="35"/>
      <c r="B12" s="36"/>
      <c r="C12" s="37"/>
      <c r="D12" s="38"/>
      <c r="E12" s="39"/>
      <c r="F12" s="114"/>
      <c r="G12" s="40"/>
      <c r="H12" s="41"/>
      <c r="I12" s="4"/>
    </row>
    <row r="13" spans="1:9" ht="16.5" thickBot="1" x14ac:dyDescent="0.3">
      <c r="A13" s="36">
        <v>2</v>
      </c>
      <c r="B13" s="36">
        <v>1</v>
      </c>
      <c r="C13" s="42"/>
      <c r="D13" s="36"/>
      <c r="E13" s="43"/>
      <c r="F13" s="115" t="s">
        <v>10</v>
      </c>
      <c r="G13" s="44">
        <f>G14+G32+G43+G48</f>
        <v>33459772</v>
      </c>
      <c r="H13" s="44">
        <f>H14+H32+H43+H48</f>
        <v>2131632.61</v>
      </c>
      <c r="I13" s="44">
        <f>I14+I32+I43+I48</f>
        <v>31328139.390000001</v>
      </c>
    </row>
    <row r="14" spans="1:9" ht="16.5" thickBot="1" x14ac:dyDescent="0.3">
      <c r="A14" s="36">
        <v>2</v>
      </c>
      <c r="B14" s="36">
        <v>1</v>
      </c>
      <c r="C14" s="42">
        <v>1</v>
      </c>
      <c r="D14" s="36"/>
      <c r="E14" s="43"/>
      <c r="F14" s="115" t="s">
        <v>11</v>
      </c>
      <c r="G14" s="45">
        <f>G15+G18+G23+G26</f>
        <v>24193156</v>
      </c>
      <c r="H14" s="45">
        <f>H15+H18+H23+H26</f>
        <v>1861012</v>
      </c>
      <c r="I14" s="45">
        <f>I15+I18+I23+I26</f>
        <v>22332144</v>
      </c>
    </row>
    <row r="15" spans="1:9" ht="16.5" thickBot="1" x14ac:dyDescent="0.3">
      <c r="A15" s="36">
        <v>2</v>
      </c>
      <c r="B15" s="36">
        <v>1</v>
      </c>
      <c r="C15" s="42">
        <v>1</v>
      </c>
      <c r="D15" s="36">
        <v>1</v>
      </c>
      <c r="E15" s="43"/>
      <c r="F15" s="115" t="s">
        <v>12</v>
      </c>
      <c r="G15" s="98">
        <f>G16</f>
        <v>6300000</v>
      </c>
      <c r="H15" s="47">
        <f>H16</f>
        <v>1861012</v>
      </c>
      <c r="I15" s="47">
        <f>I16</f>
        <v>4438988</v>
      </c>
    </row>
    <row r="16" spans="1:9" ht="15.75" x14ac:dyDescent="0.25">
      <c r="A16" s="36">
        <v>2</v>
      </c>
      <c r="B16" s="36">
        <v>1</v>
      </c>
      <c r="C16" s="42">
        <v>1</v>
      </c>
      <c r="D16" s="36">
        <v>1</v>
      </c>
      <c r="E16" s="36">
        <v>1</v>
      </c>
      <c r="F16" s="116" t="s">
        <v>13</v>
      </c>
      <c r="G16" s="97">
        <v>6300000</v>
      </c>
      <c r="H16" s="49">
        <f>185000+300000+225000+73200+185000+80000+120000+135000+53812+100000+85000+60000+120000+29000+70000+40000</f>
        <v>1861012</v>
      </c>
      <c r="I16" s="6">
        <f>+G16-H16</f>
        <v>4438988</v>
      </c>
    </row>
    <row r="17" spans="1:9" ht="15.75" x14ac:dyDescent="0.25">
      <c r="A17" s="36"/>
      <c r="B17" s="36"/>
      <c r="C17" s="42"/>
      <c r="D17" s="36"/>
      <c r="E17" s="35"/>
      <c r="F17" s="116"/>
      <c r="G17" s="105"/>
      <c r="H17" s="50"/>
      <c r="I17" s="7"/>
    </row>
    <row r="18" spans="1:9" ht="36" customHeight="1" thickBot="1" x14ac:dyDescent="0.3">
      <c r="A18" s="36">
        <v>2</v>
      </c>
      <c r="B18" s="36">
        <v>1</v>
      </c>
      <c r="C18" s="42">
        <v>1</v>
      </c>
      <c r="D18" s="36">
        <v>2</v>
      </c>
      <c r="E18" s="43"/>
      <c r="F18" s="70" t="s">
        <v>14</v>
      </c>
      <c r="G18" s="94">
        <f>G19</f>
        <v>16032144</v>
      </c>
      <c r="H18" s="94">
        <f>H19</f>
        <v>0</v>
      </c>
      <c r="I18" s="44">
        <f>I19+I20+I21</f>
        <v>16032144</v>
      </c>
    </row>
    <row r="19" spans="1:9" ht="15.75" x14ac:dyDescent="0.25">
      <c r="A19" s="36">
        <v>2</v>
      </c>
      <c r="B19" s="36">
        <v>1</v>
      </c>
      <c r="C19" s="42">
        <v>1</v>
      </c>
      <c r="D19" s="36">
        <v>2</v>
      </c>
      <c r="E19" s="36">
        <v>1</v>
      </c>
      <c r="F19" s="69" t="s">
        <v>15</v>
      </c>
      <c r="G19" s="106">
        <v>16032144</v>
      </c>
      <c r="H19" s="50"/>
      <c r="I19" s="7">
        <f>+G19-H19</f>
        <v>16032144</v>
      </c>
    </row>
    <row r="20" spans="1:9" ht="15.75" x14ac:dyDescent="0.25">
      <c r="A20" s="36">
        <v>2</v>
      </c>
      <c r="B20" s="36">
        <v>1</v>
      </c>
      <c r="C20" s="42">
        <v>1</v>
      </c>
      <c r="D20" s="36">
        <v>2</v>
      </c>
      <c r="E20" s="36">
        <v>2</v>
      </c>
      <c r="F20" s="69" t="s">
        <v>16</v>
      </c>
      <c r="G20" s="105"/>
      <c r="H20" s="50"/>
      <c r="I20" s="7"/>
    </row>
    <row r="21" spans="1:9" ht="15.75" x14ac:dyDescent="0.25">
      <c r="A21" s="36">
        <v>2</v>
      </c>
      <c r="B21" s="36">
        <v>1</v>
      </c>
      <c r="C21" s="42">
        <v>1</v>
      </c>
      <c r="D21" s="36">
        <v>2</v>
      </c>
      <c r="E21" s="36">
        <v>5</v>
      </c>
      <c r="F21" s="69" t="s">
        <v>17</v>
      </c>
      <c r="G21" s="67"/>
      <c r="H21" s="55"/>
      <c r="I21" s="8">
        <f>+G21-H21</f>
        <v>0</v>
      </c>
    </row>
    <row r="22" spans="1:9" ht="15.75" x14ac:dyDescent="0.25">
      <c r="A22" s="36"/>
      <c r="B22" s="36"/>
      <c r="C22" s="42"/>
      <c r="D22" s="36"/>
      <c r="E22" s="36"/>
      <c r="F22" s="69"/>
      <c r="G22" s="67"/>
      <c r="H22" s="55" t="s">
        <v>18</v>
      </c>
      <c r="I22" s="8"/>
    </row>
    <row r="23" spans="1:9" ht="16.5" thickBot="1" x14ac:dyDescent="0.3">
      <c r="A23" s="36">
        <v>2</v>
      </c>
      <c r="B23" s="36">
        <v>1</v>
      </c>
      <c r="C23" s="42">
        <v>1</v>
      </c>
      <c r="D23" s="36">
        <v>4</v>
      </c>
      <c r="E23" s="43"/>
      <c r="F23" s="70" t="s">
        <v>19</v>
      </c>
      <c r="G23" s="94">
        <f>G24</f>
        <v>1861012</v>
      </c>
      <c r="H23" s="94">
        <f>H24</f>
        <v>0</v>
      </c>
      <c r="I23" s="44">
        <f>I24</f>
        <v>1861012</v>
      </c>
    </row>
    <row r="24" spans="1:9" ht="15.75" x14ac:dyDescent="0.25">
      <c r="A24" s="36">
        <v>2</v>
      </c>
      <c r="B24" s="36">
        <v>1</v>
      </c>
      <c r="C24" s="42">
        <v>1</v>
      </c>
      <c r="D24" s="36">
        <v>4</v>
      </c>
      <c r="E24" s="36">
        <v>1</v>
      </c>
      <c r="F24" s="69" t="s">
        <v>20</v>
      </c>
      <c r="G24" s="106">
        <v>1861012</v>
      </c>
      <c r="H24" s="54">
        <v>0</v>
      </c>
      <c r="I24" s="9">
        <f>+G24-H24</f>
        <v>1861012</v>
      </c>
    </row>
    <row r="25" spans="1:9" ht="15.75" x14ac:dyDescent="0.25">
      <c r="A25" s="36"/>
      <c r="B25" s="36"/>
      <c r="C25" s="42"/>
      <c r="D25" s="36"/>
      <c r="E25" s="36"/>
      <c r="F25" s="69"/>
      <c r="G25" s="67"/>
      <c r="H25" s="55"/>
      <c r="I25" s="8"/>
    </row>
    <row r="26" spans="1:9" ht="16.5" thickBot="1" x14ac:dyDescent="0.3">
      <c r="A26" s="36">
        <v>2</v>
      </c>
      <c r="B26" s="36">
        <v>1</v>
      </c>
      <c r="C26" s="42">
        <v>1</v>
      </c>
      <c r="D26" s="36">
        <v>5</v>
      </c>
      <c r="E26" s="43"/>
      <c r="F26" s="70" t="s">
        <v>21</v>
      </c>
      <c r="G26" s="66">
        <f>G27+G30</f>
        <v>0</v>
      </c>
      <c r="H26" s="66">
        <f>H27+H30</f>
        <v>0</v>
      </c>
      <c r="I26" s="56">
        <f>I27+I30+I28+I29</f>
        <v>0</v>
      </c>
    </row>
    <row r="27" spans="1:9" ht="15.75" x14ac:dyDescent="0.25">
      <c r="A27" s="36">
        <v>2</v>
      </c>
      <c r="B27" s="36">
        <v>1</v>
      </c>
      <c r="C27" s="42">
        <v>1</v>
      </c>
      <c r="D27" s="36">
        <v>5</v>
      </c>
      <c r="E27" s="36">
        <v>1</v>
      </c>
      <c r="F27" s="69" t="s">
        <v>21</v>
      </c>
      <c r="G27" s="67"/>
      <c r="H27" s="54">
        <v>0</v>
      </c>
      <c r="I27" s="8">
        <f>+G27-H27</f>
        <v>0</v>
      </c>
    </row>
    <row r="28" spans="1:9" ht="15.75" x14ac:dyDescent="0.25">
      <c r="A28" s="36">
        <v>2</v>
      </c>
      <c r="B28" s="36">
        <v>1</v>
      </c>
      <c r="C28" s="42">
        <v>1</v>
      </c>
      <c r="D28" s="36">
        <v>5</v>
      </c>
      <c r="E28" s="36">
        <v>2</v>
      </c>
      <c r="F28" s="69" t="s">
        <v>22</v>
      </c>
      <c r="G28" s="67"/>
      <c r="H28" s="55">
        <v>0</v>
      </c>
      <c r="I28" s="8">
        <f>+G28-H28</f>
        <v>0</v>
      </c>
    </row>
    <row r="29" spans="1:9" ht="15.75" x14ac:dyDescent="0.25">
      <c r="A29" s="36">
        <v>2</v>
      </c>
      <c r="B29" s="36">
        <v>1</v>
      </c>
      <c r="C29" s="42">
        <v>1</v>
      </c>
      <c r="D29" s="36">
        <v>5</v>
      </c>
      <c r="E29" s="36">
        <v>3</v>
      </c>
      <c r="F29" s="69" t="s">
        <v>23</v>
      </c>
      <c r="G29" s="67"/>
      <c r="H29" s="55"/>
      <c r="I29" s="8">
        <f>+G29-H29</f>
        <v>0</v>
      </c>
    </row>
    <row r="30" spans="1:9" ht="15.75" x14ac:dyDescent="0.25">
      <c r="A30" s="36">
        <v>2</v>
      </c>
      <c r="B30" s="36">
        <v>1</v>
      </c>
      <c r="C30" s="42">
        <v>1</v>
      </c>
      <c r="D30" s="36">
        <v>5</v>
      </c>
      <c r="E30" s="36">
        <v>4</v>
      </c>
      <c r="F30" s="69" t="s">
        <v>24</v>
      </c>
      <c r="G30" s="67"/>
      <c r="H30" s="55"/>
      <c r="I30" s="8"/>
    </row>
    <row r="31" spans="1:9" ht="15.75" x14ac:dyDescent="0.25">
      <c r="A31" s="36"/>
      <c r="B31" s="36"/>
      <c r="C31" s="42"/>
      <c r="D31" s="36"/>
      <c r="E31" s="36"/>
      <c r="F31" s="69"/>
      <c r="G31" s="67"/>
      <c r="H31" s="55"/>
      <c r="I31" s="8"/>
    </row>
    <row r="32" spans="1:9" ht="15.75" x14ac:dyDescent="0.25">
      <c r="A32" s="36">
        <v>2</v>
      </c>
      <c r="B32" s="36">
        <v>1</v>
      </c>
      <c r="C32" s="42">
        <v>2</v>
      </c>
      <c r="D32" s="36"/>
      <c r="E32" s="36"/>
      <c r="F32" s="70" t="s">
        <v>25</v>
      </c>
      <c r="G32" s="122">
        <f>G33</f>
        <v>5992436</v>
      </c>
      <c r="H32" s="99">
        <f>H33</f>
        <v>0</v>
      </c>
      <c r="I32" s="99">
        <f>I33</f>
        <v>5992436</v>
      </c>
    </row>
    <row r="33" spans="1:9" ht="16.5" thickBot="1" x14ac:dyDescent="0.3">
      <c r="A33" s="36">
        <v>2</v>
      </c>
      <c r="B33" s="36">
        <v>1</v>
      </c>
      <c r="C33" s="36">
        <v>2</v>
      </c>
      <c r="D33" s="36">
        <v>2</v>
      </c>
      <c r="E33" s="36"/>
      <c r="F33" s="70" t="s">
        <v>26</v>
      </c>
      <c r="G33" s="94">
        <f>+G35+G36+G37+G39</f>
        <v>5992436</v>
      </c>
      <c r="H33" s="44">
        <f>+H35+H36+H37+H39</f>
        <v>0</v>
      </c>
      <c r="I33" s="44">
        <f>+I35+I36+I37+I39</f>
        <v>5992436</v>
      </c>
    </row>
    <row r="34" spans="1:9" ht="15.75" x14ac:dyDescent="0.25">
      <c r="A34" s="36">
        <v>2</v>
      </c>
      <c r="B34" s="36">
        <v>1</v>
      </c>
      <c r="C34" s="36">
        <v>2</v>
      </c>
      <c r="D34" s="36">
        <v>2</v>
      </c>
      <c r="E34" s="36">
        <v>2</v>
      </c>
      <c r="F34" s="70" t="s">
        <v>27</v>
      </c>
      <c r="G34" s="96"/>
      <c r="H34" s="45">
        <v>0</v>
      </c>
      <c r="I34" s="5">
        <v>0</v>
      </c>
    </row>
    <row r="35" spans="1:9" ht="15.75" x14ac:dyDescent="0.25">
      <c r="A35" s="36">
        <v>2</v>
      </c>
      <c r="B35" s="36">
        <v>1</v>
      </c>
      <c r="C35" s="36">
        <v>2</v>
      </c>
      <c r="D35" s="36">
        <v>2</v>
      </c>
      <c r="E35" s="36">
        <v>4</v>
      </c>
      <c r="F35" s="69" t="s">
        <v>28</v>
      </c>
      <c r="G35" s="67">
        <v>0</v>
      </c>
      <c r="H35" s="55">
        <v>0</v>
      </c>
      <c r="I35" s="8">
        <f>+G35-H35</f>
        <v>0</v>
      </c>
    </row>
    <row r="36" spans="1:9" ht="15.75" x14ac:dyDescent="0.25">
      <c r="A36" s="36">
        <v>2</v>
      </c>
      <c r="B36" s="36">
        <v>1</v>
      </c>
      <c r="C36" s="36">
        <v>2</v>
      </c>
      <c r="D36" s="36">
        <v>2</v>
      </c>
      <c r="E36" s="36">
        <v>10</v>
      </c>
      <c r="F36" s="69" t="s">
        <v>125</v>
      </c>
      <c r="G36" s="67">
        <v>1362012</v>
      </c>
      <c r="H36" s="55"/>
      <c r="I36" s="8">
        <f>+G36-H36</f>
        <v>1362012</v>
      </c>
    </row>
    <row r="37" spans="1:9" ht="15.75" x14ac:dyDescent="0.25">
      <c r="A37" s="36">
        <v>2</v>
      </c>
      <c r="B37" s="36">
        <v>1</v>
      </c>
      <c r="C37" s="36">
        <v>2</v>
      </c>
      <c r="D37" s="36">
        <v>2</v>
      </c>
      <c r="E37" s="36">
        <v>15</v>
      </c>
      <c r="F37" s="69" t="s">
        <v>29</v>
      </c>
      <c r="G37" s="67">
        <v>2847012</v>
      </c>
      <c r="H37" s="55"/>
      <c r="I37" s="8">
        <f>+G37-H37</f>
        <v>2847012</v>
      </c>
    </row>
    <row r="38" spans="1:9" ht="16.5" thickBot="1" x14ac:dyDescent="0.3">
      <c r="A38" s="36"/>
      <c r="B38" s="36"/>
      <c r="C38" s="42"/>
      <c r="D38" s="36"/>
      <c r="E38" s="36"/>
      <c r="F38" s="69"/>
      <c r="G38" s="67"/>
      <c r="H38" s="55"/>
      <c r="I38" s="8"/>
    </row>
    <row r="39" spans="1:9" ht="16.5" thickBot="1" x14ac:dyDescent="0.3">
      <c r="A39" s="36">
        <v>2</v>
      </c>
      <c r="B39" s="36">
        <v>1</v>
      </c>
      <c r="C39" s="42">
        <v>3</v>
      </c>
      <c r="D39" s="36">
        <v>7</v>
      </c>
      <c r="E39" s="36"/>
      <c r="F39" s="70" t="s">
        <v>126</v>
      </c>
      <c r="G39" s="95">
        <f>+G40+G41</f>
        <v>1783412</v>
      </c>
      <c r="H39" s="57">
        <f>+H40+H41</f>
        <v>0</v>
      </c>
      <c r="I39" s="57">
        <f>+I40+I41</f>
        <v>1783412</v>
      </c>
    </row>
    <row r="40" spans="1:9" ht="15.75" x14ac:dyDescent="0.25">
      <c r="A40" s="36">
        <v>2</v>
      </c>
      <c r="B40" s="36">
        <v>1</v>
      </c>
      <c r="C40" s="42">
        <v>3</v>
      </c>
      <c r="D40" s="36">
        <v>7</v>
      </c>
      <c r="E40" s="36">
        <v>2</v>
      </c>
      <c r="F40" s="69" t="s">
        <v>127</v>
      </c>
      <c r="G40" s="67">
        <v>190000</v>
      </c>
      <c r="H40" s="55"/>
      <c r="I40" s="8">
        <f>+G40-H40</f>
        <v>190000</v>
      </c>
    </row>
    <row r="41" spans="1:9" ht="15.75" x14ac:dyDescent="0.25">
      <c r="A41" s="36">
        <v>2</v>
      </c>
      <c r="B41" s="36">
        <v>1</v>
      </c>
      <c r="C41" s="42">
        <v>3</v>
      </c>
      <c r="D41" s="36">
        <v>7</v>
      </c>
      <c r="E41" s="36">
        <v>4</v>
      </c>
      <c r="F41" s="69" t="s">
        <v>128</v>
      </c>
      <c r="G41" s="67">
        <v>1593412</v>
      </c>
      <c r="H41" s="55"/>
      <c r="I41" s="8">
        <f>+G41-H41</f>
        <v>1593412</v>
      </c>
    </row>
    <row r="42" spans="1:9" ht="15.75" x14ac:dyDescent="0.25">
      <c r="A42" s="36"/>
      <c r="B42" s="36"/>
      <c r="C42" s="42"/>
      <c r="D42" s="36"/>
      <c r="E42" s="36"/>
      <c r="F42" s="69"/>
      <c r="G42" s="67"/>
      <c r="H42" s="55"/>
      <c r="I42" s="8"/>
    </row>
    <row r="43" spans="1:9" s="10" customFormat="1" ht="16.5" thickBot="1" x14ac:dyDescent="0.3">
      <c r="A43" s="36">
        <v>2</v>
      </c>
      <c r="B43" s="36">
        <v>1</v>
      </c>
      <c r="C43" s="42">
        <v>3</v>
      </c>
      <c r="D43" s="36"/>
      <c r="E43" s="36"/>
      <c r="F43" s="70" t="s">
        <v>30</v>
      </c>
      <c r="G43" s="67"/>
      <c r="H43" s="55"/>
      <c r="I43" s="5">
        <f>SUM(I44:I46)</f>
        <v>0</v>
      </c>
    </row>
    <row r="44" spans="1:9" ht="16.5" thickBot="1" x14ac:dyDescent="0.3">
      <c r="A44" s="36">
        <v>2</v>
      </c>
      <c r="B44" s="36">
        <v>1</v>
      </c>
      <c r="C44" s="42">
        <v>3</v>
      </c>
      <c r="D44" s="36">
        <v>1</v>
      </c>
      <c r="E44" s="43"/>
      <c r="F44" s="70" t="s">
        <v>31</v>
      </c>
      <c r="G44" s="98">
        <f>G45+G46</f>
        <v>0</v>
      </c>
      <c r="H44" s="47">
        <f>H45+H46</f>
        <v>0</v>
      </c>
      <c r="I44" s="47">
        <f>I45+I46</f>
        <v>0</v>
      </c>
    </row>
    <row r="45" spans="1:9" ht="15.75" x14ac:dyDescent="0.25">
      <c r="A45" s="36">
        <v>2</v>
      </c>
      <c r="B45" s="36">
        <v>1</v>
      </c>
      <c r="C45" s="42">
        <v>3</v>
      </c>
      <c r="D45" s="36">
        <v>1</v>
      </c>
      <c r="E45" s="36">
        <v>1</v>
      </c>
      <c r="F45" s="69" t="s">
        <v>32</v>
      </c>
      <c r="G45" s="106"/>
      <c r="H45" s="55">
        <f>G45*12</f>
        <v>0</v>
      </c>
      <c r="I45" s="8">
        <f>+G45-H45</f>
        <v>0</v>
      </c>
    </row>
    <row r="46" spans="1:9" ht="15.75" x14ac:dyDescent="0.25">
      <c r="A46" s="36">
        <v>2</v>
      </c>
      <c r="B46" s="36">
        <v>1</v>
      </c>
      <c r="C46" s="42">
        <v>3</v>
      </c>
      <c r="D46" s="36">
        <v>1</v>
      </c>
      <c r="E46" s="36">
        <v>2</v>
      </c>
      <c r="F46" s="69" t="s">
        <v>33</v>
      </c>
      <c r="G46" s="67"/>
      <c r="H46" s="55">
        <f>G46*12</f>
        <v>0</v>
      </c>
      <c r="I46" s="8">
        <f>+G46-H47</f>
        <v>0</v>
      </c>
    </row>
    <row r="47" spans="1:9" ht="15.75" x14ac:dyDescent="0.25">
      <c r="A47" s="36"/>
      <c r="B47" s="36"/>
      <c r="C47" s="42"/>
      <c r="D47" s="36"/>
      <c r="E47" s="36"/>
      <c r="F47" s="69"/>
      <c r="G47" s="67"/>
      <c r="H47" s="55"/>
      <c r="I47" s="8">
        <f>+G47-H47</f>
        <v>0</v>
      </c>
    </row>
    <row r="48" spans="1:9" ht="16.5" thickBot="1" x14ac:dyDescent="0.3">
      <c r="A48" s="36">
        <v>2</v>
      </c>
      <c r="B48" s="59">
        <v>1</v>
      </c>
      <c r="C48" s="60">
        <v>5</v>
      </c>
      <c r="D48" s="43"/>
      <c r="E48" s="43"/>
      <c r="F48" s="70" t="s">
        <v>34</v>
      </c>
      <c r="G48" s="94">
        <f>SUM(G49:G51)</f>
        <v>3274180</v>
      </c>
      <c r="H48" s="45">
        <f>SUM(H49:H51)</f>
        <v>270620.61000000004</v>
      </c>
      <c r="I48" s="45">
        <f>SUM(I49:I51)</f>
        <v>3003559.39</v>
      </c>
    </row>
    <row r="49" spans="1:9" ht="15.75" x14ac:dyDescent="0.25">
      <c r="A49" s="36">
        <v>2</v>
      </c>
      <c r="B49" s="36">
        <v>1</v>
      </c>
      <c r="C49" s="42">
        <v>5</v>
      </c>
      <c r="D49" s="36">
        <v>1</v>
      </c>
      <c r="E49" s="36"/>
      <c r="F49" s="116" t="s">
        <v>35</v>
      </c>
      <c r="G49" s="106">
        <v>1525690</v>
      </c>
      <c r="H49" s="54">
        <v>125458.11</v>
      </c>
      <c r="I49" s="54">
        <f>+G49-H49</f>
        <v>1400231.89</v>
      </c>
    </row>
    <row r="50" spans="1:9" ht="15.75" x14ac:dyDescent="0.25">
      <c r="A50" s="36">
        <v>2</v>
      </c>
      <c r="B50" s="36">
        <v>1</v>
      </c>
      <c r="C50" s="42">
        <v>5</v>
      </c>
      <c r="D50" s="36">
        <v>2</v>
      </c>
      <c r="E50" s="36"/>
      <c r="F50" s="116" t="s">
        <v>36</v>
      </c>
      <c r="G50" s="67">
        <v>1585582</v>
      </c>
      <c r="H50" s="55">
        <v>132131.85</v>
      </c>
      <c r="I50" s="55">
        <f>+G50-H50</f>
        <v>1453450.15</v>
      </c>
    </row>
    <row r="51" spans="1:9" ht="15.75" x14ac:dyDescent="0.25">
      <c r="A51" s="36">
        <v>2</v>
      </c>
      <c r="B51" s="36">
        <v>1</v>
      </c>
      <c r="C51" s="42">
        <v>5</v>
      </c>
      <c r="D51" s="36">
        <v>3</v>
      </c>
      <c r="E51" s="36"/>
      <c r="F51" s="69" t="s">
        <v>37</v>
      </c>
      <c r="G51" s="67">
        <v>162908</v>
      </c>
      <c r="H51" s="55">
        <v>13030.65</v>
      </c>
      <c r="I51" s="55">
        <f>+G51-H51</f>
        <v>149877.35</v>
      </c>
    </row>
    <row r="52" spans="1:9" ht="15.75" x14ac:dyDescent="0.25">
      <c r="A52" s="36"/>
      <c r="B52" s="36"/>
      <c r="C52" s="42"/>
      <c r="D52" s="36"/>
      <c r="E52" s="36"/>
      <c r="F52" s="69"/>
      <c r="G52" s="67"/>
      <c r="H52" s="55"/>
      <c r="I52" s="55"/>
    </row>
    <row r="53" spans="1:9" ht="16.5" thickBot="1" x14ac:dyDescent="0.3">
      <c r="A53" s="36">
        <v>2</v>
      </c>
      <c r="B53" s="36">
        <v>2</v>
      </c>
      <c r="C53" s="42"/>
      <c r="D53" s="36"/>
      <c r="E53" s="43"/>
      <c r="F53" s="115" t="s">
        <v>38</v>
      </c>
      <c r="G53" s="94">
        <f>G54+G62+G66+G70+G74+G86+G94+G82+G110</f>
        <v>54583728</v>
      </c>
      <c r="H53" s="51">
        <f>H54+H62+H66+H70+H74+H86+H94+H82+H110</f>
        <v>2296409.2599999998</v>
      </c>
      <c r="I53" s="51">
        <f>I54+I62+I66+I70+I74+I86+I94+I82+I110</f>
        <v>52287318.740000002</v>
      </c>
    </row>
    <row r="54" spans="1:9" ht="16.5" thickBot="1" x14ac:dyDescent="0.3">
      <c r="A54" s="36">
        <v>2</v>
      </c>
      <c r="B54" s="36">
        <v>2</v>
      </c>
      <c r="C54" s="42">
        <v>1</v>
      </c>
      <c r="D54" s="36"/>
      <c r="E54" s="43"/>
      <c r="F54" s="115" t="s">
        <v>39</v>
      </c>
      <c r="G54" s="95">
        <f>G55+G56+G57+G59</f>
        <v>4004099</v>
      </c>
      <c r="H54" s="45">
        <f>H55+H56+H57+H59</f>
        <v>149842.91999999998</v>
      </c>
      <c r="I54" s="45">
        <f>I55+I56+I57+I59</f>
        <v>3854256.08</v>
      </c>
    </row>
    <row r="55" spans="1:9" ht="15.75" x14ac:dyDescent="0.25">
      <c r="A55" s="36">
        <v>2</v>
      </c>
      <c r="B55" s="36">
        <v>2</v>
      </c>
      <c r="C55" s="42">
        <v>1</v>
      </c>
      <c r="D55" s="36">
        <v>3</v>
      </c>
      <c r="E55" s="36"/>
      <c r="F55" s="116" t="s">
        <v>40</v>
      </c>
      <c r="G55" s="106">
        <v>420000</v>
      </c>
      <c r="H55" s="54">
        <f>37681.08+22223.64</f>
        <v>59904.72</v>
      </c>
      <c r="I55" s="54">
        <f>+G55-H55</f>
        <v>360095.28</v>
      </c>
    </row>
    <row r="56" spans="1:9" ht="15.75" x14ac:dyDescent="0.25">
      <c r="A56" s="36">
        <v>2</v>
      </c>
      <c r="B56" s="36">
        <v>2</v>
      </c>
      <c r="C56" s="42">
        <v>1</v>
      </c>
      <c r="D56" s="36">
        <v>4</v>
      </c>
      <c r="E56" s="36"/>
      <c r="F56" s="116" t="s">
        <v>41</v>
      </c>
      <c r="G56" s="67">
        <v>288000</v>
      </c>
      <c r="H56" s="55"/>
      <c r="I56" s="55">
        <f>+G56-H56</f>
        <v>288000</v>
      </c>
    </row>
    <row r="57" spans="1:9" ht="15.75" x14ac:dyDescent="0.25">
      <c r="A57" s="36">
        <v>2</v>
      </c>
      <c r="B57" s="36">
        <v>2</v>
      </c>
      <c r="C57" s="42">
        <v>1</v>
      </c>
      <c r="D57" s="36">
        <v>5</v>
      </c>
      <c r="E57" s="36"/>
      <c r="F57" s="116" t="s">
        <v>42</v>
      </c>
      <c r="G57" s="67">
        <v>2336099</v>
      </c>
      <c r="H57" s="55">
        <f>22765.76+8008.44</f>
        <v>30774.199999999997</v>
      </c>
      <c r="I57" s="55">
        <f>+G57-H57</f>
        <v>2305324.7999999998</v>
      </c>
    </row>
    <row r="58" spans="1:9" ht="15.75" x14ac:dyDescent="0.25">
      <c r="A58" s="36"/>
      <c r="B58" s="36"/>
      <c r="C58" s="42"/>
      <c r="D58" s="36"/>
      <c r="E58" s="36"/>
      <c r="F58" s="116"/>
      <c r="G58" s="67"/>
      <c r="H58" s="55"/>
      <c r="I58" s="55"/>
    </row>
    <row r="59" spans="1:9" ht="16.5" thickBot="1" x14ac:dyDescent="0.3">
      <c r="A59" s="36">
        <v>2</v>
      </c>
      <c r="B59" s="36">
        <v>2</v>
      </c>
      <c r="C59" s="42">
        <v>1</v>
      </c>
      <c r="D59" s="36">
        <v>6</v>
      </c>
      <c r="E59" s="36"/>
      <c r="F59" s="70" t="s">
        <v>43</v>
      </c>
      <c r="G59" s="94">
        <f>G60</f>
        <v>960000</v>
      </c>
      <c r="H59" s="61">
        <f>H60</f>
        <v>59164</v>
      </c>
      <c r="I59" s="61">
        <f>I60</f>
        <v>900836</v>
      </c>
    </row>
    <row r="60" spans="1:9" ht="15.75" x14ac:dyDescent="0.25">
      <c r="A60" s="36">
        <v>2</v>
      </c>
      <c r="B60" s="36">
        <v>2</v>
      </c>
      <c r="C60" s="42">
        <v>1</v>
      </c>
      <c r="D60" s="36">
        <v>6</v>
      </c>
      <c r="E60" s="36">
        <v>1</v>
      </c>
      <c r="F60" s="116" t="s">
        <v>44</v>
      </c>
      <c r="G60" s="106">
        <v>960000</v>
      </c>
      <c r="H60" s="55">
        <v>59164</v>
      </c>
      <c r="I60" s="55">
        <f>+G60-H60</f>
        <v>900836</v>
      </c>
    </row>
    <row r="61" spans="1:9" ht="15.75" x14ac:dyDescent="0.25">
      <c r="A61" s="36"/>
      <c r="B61" s="36"/>
      <c r="C61" s="42"/>
      <c r="D61" s="36"/>
      <c r="E61" s="36"/>
      <c r="F61" s="116"/>
      <c r="G61" s="67"/>
      <c r="H61" s="55"/>
      <c r="I61" s="55"/>
    </row>
    <row r="62" spans="1:9" ht="16.5" thickBot="1" x14ac:dyDescent="0.3">
      <c r="A62" s="36">
        <v>2</v>
      </c>
      <c r="B62" s="36">
        <v>2</v>
      </c>
      <c r="C62" s="42">
        <v>2</v>
      </c>
      <c r="D62" s="36"/>
      <c r="E62" s="36"/>
      <c r="F62" s="70" t="s">
        <v>45</v>
      </c>
      <c r="G62" s="94">
        <f>SUM(G63:G64)</f>
        <v>3641500</v>
      </c>
      <c r="H62" s="45">
        <f>H63+H64</f>
        <v>4810</v>
      </c>
      <c r="I62" s="45">
        <f>I63+I64</f>
        <v>3636690</v>
      </c>
    </row>
    <row r="63" spans="1:9" ht="15.75" x14ac:dyDescent="0.25">
      <c r="A63" s="36">
        <v>2</v>
      </c>
      <c r="B63" s="36">
        <v>2</v>
      </c>
      <c r="C63" s="42">
        <v>2</v>
      </c>
      <c r="D63" s="36">
        <v>1</v>
      </c>
      <c r="E63" s="36"/>
      <c r="F63" s="69" t="s">
        <v>46</v>
      </c>
      <c r="G63" s="106">
        <v>1075500</v>
      </c>
      <c r="H63" s="54">
        <f>3100</f>
        <v>3100</v>
      </c>
      <c r="I63" s="54">
        <f>+G63-H63</f>
        <v>1072400</v>
      </c>
    </row>
    <row r="64" spans="1:9" ht="15.75" x14ac:dyDescent="0.25">
      <c r="A64" s="36">
        <v>2</v>
      </c>
      <c r="B64" s="36">
        <v>2</v>
      </c>
      <c r="C64" s="42">
        <v>2</v>
      </c>
      <c r="D64" s="36">
        <v>2</v>
      </c>
      <c r="E64" s="36"/>
      <c r="F64" s="69" t="s">
        <v>47</v>
      </c>
      <c r="G64" s="67">
        <v>2566000</v>
      </c>
      <c r="H64" s="55">
        <v>1710</v>
      </c>
      <c r="I64" s="55">
        <f>+G64-H64</f>
        <v>2564290</v>
      </c>
    </row>
    <row r="65" spans="1:9" ht="15.75" x14ac:dyDescent="0.25">
      <c r="A65" s="36"/>
      <c r="B65" s="36"/>
      <c r="C65" s="42"/>
      <c r="D65" s="36"/>
      <c r="E65" s="36"/>
      <c r="F65" s="116"/>
      <c r="G65" s="67"/>
      <c r="H65" s="55"/>
      <c r="I65" s="55"/>
    </row>
    <row r="66" spans="1:9" ht="16.5" thickBot="1" x14ac:dyDescent="0.3">
      <c r="A66" s="36">
        <v>2</v>
      </c>
      <c r="B66" s="36">
        <v>2</v>
      </c>
      <c r="C66" s="42">
        <v>3</v>
      </c>
      <c r="D66" s="36"/>
      <c r="E66" s="36"/>
      <c r="F66" s="70" t="s">
        <v>48</v>
      </c>
      <c r="G66" s="94">
        <f>G67+G68</f>
        <v>729590</v>
      </c>
      <c r="H66" s="51">
        <f>H67+H68</f>
        <v>11400</v>
      </c>
      <c r="I66" s="51">
        <f>I67+I68</f>
        <v>718190</v>
      </c>
    </row>
    <row r="67" spans="1:9" ht="15.75" x14ac:dyDescent="0.25">
      <c r="A67" s="36">
        <v>2</v>
      </c>
      <c r="B67" s="36">
        <v>2</v>
      </c>
      <c r="C67" s="42">
        <v>3</v>
      </c>
      <c r="D67" s="36">
        <v>1</v>
      </c>
      <c r="E67" s="63"/>
      <c r="F67" s="69" t="s">
        <v>49</v>
      </c>
      <c r="G67" s="106">
        <v>200000</v>
      </c>
      <c r="H67" s="49">
        <f>1500+2800+2800+2800+1500</f>
        <v>11400</v>
      </c>
      <c r="I67" s="49">
        <f>+G67-H67</f>
        <v>188600</v>
      </c>
    </row>
    <row r="68" spans="1:9" ht="15.75" x14ac:dyDescent="0.25">
      <c r="A68" s="36">
        <v>2</v>
      </c>
      <c r="B68" s="36">
        <v>2</v>
      </c>
      <c r="C68" s="42">
        <v>3</v>
      </c>
      <c r="D68" s="36">
        <v>2</v>
      </c>
      <c r="E68" s="63"/>
      <c r="F68" s="69" t="s">
        <v>50</v>
      </c>
      <c r="G68" s="67">
        <v>529590</v>
      </c>
      <c r="H68" s="55"/>
      <c r="I68" s="55">
        <f>+G68-H68</f>
        <v>529590</v>
      </c>
    </row>
    <row r="69" spans="1:9" ht="15.75" x14ac:dyDescent="0.25">
      <c r="A69" s="36"/>
      <c r="B69" s="36"/>
      <c r="C69" s="42"/>
      <c r="D69" s="36"/>
      <c r="E69" s="36"/>
      <c r="F69" s="69"/>
      <c r="G69" s="67"/>
      <c r="H69" s="55"/>
      <c r="I69" s="55"/>
    </row>
    <row r="70" spans="1:9" ht="16.5" thickBot="1" x14ac:dyDescent="0.3">
      <c r="A70" s="36">
        <v>2</v>
      </c>
      <c r="B70" s="36">
        <v>2</v>
      </c>
      <c r="C70" s="42">
        <v>4</v>
      </c>
      <c r="D70" s="36"/>
      <c r="E70" s="36"/>
      <c r="F70" s="70" t="s">
        <v>51</v>
      </c>
      <c r="G70" s="94">
        <f>G71+G72</f>
        <v>523000</v>
      </c>
      <c r="H70" s="51">
        <f>H71+H72</f>
        <v>2000</v>
      </c>
      <c r="I70" s="51">
        <f>I71+I72</f>
        <v>521000</v>
      </c>
    </row>
    <row r="71" spans="1:9" ht="15.75" x14ac:dyDescent="0.25">
      <c r="A71" s="36">
        <v>2</v>
      </c>
      <c r="B71" s="36">
        <v>2</v>
      </c>
      <c r="C71" s="42">
        <v>4</v>
      </c>
      <c r="D71" s="36">
        <v>1</v>
      </c>
      <c r="E71" s="36"/>
      <c r="F71" s="69" t="s">
        <v>52</v>
      </c>
      <c r="G71" s="106">
        <v>523000</v>
      </c>
      <c r="H71" s="55">
        <f>450+500+500+550</f>
        <v>2000</v>
      </c>
      <c r="I71" s="55">
        <f>+G71-H71</f>
        <v>521000</v>
      </c>
    </row>
    <row r="72" spans="1:9" ht="15.75" x14ac:dyDescent="0.25">
      <c r="A72" s="36">
        <v>2</v>
      </c>
      <c r="B72" s="36">
        <v>2</v>
      </c>
      <c r="C72" s="42">
        <v>4</v>
      </c>
      <c r="D72" s="36">
        <v>3</v>
      </c>
      <c r="E72" s="36"/>
      <c r="F72" s="69" t="s">
        <v>53</v>
      </c>
      <c r="G72" s="67"/>
      <c r="H72" s="55"/>
      <c r="I72" s="55"/>
    </row>
    <row r="73" spans="1:9" ht="15.75" x14ac:dyDescent="0.25">
      <c r="A73" s="36"/>
      <c r="B73" s="36"/>
      <c r="C73" s="42"/>
      <c r="D73" s="36"/>
      <c r="E73" s="36"/>
      <c r="F73" s="69"/>
      <c r="G73" s="67"/>
      <c r="H73" s="55"/>
      <c r="I73" s="55"/>
    </row>
    <row r="74" spans="1:9" ht="16.5" thickBot="1" x14ac:dyDescent="0.3">
      <c r="A74" s="36">
        <v>2</v>
      </c>
      <c r="B74" s="36">
        <v>2</v>
      </c>
      <c r="C74" s="42">
        <v>5</v>
      </c>
      <c r="D74" s="36"/>
      <c r="E74" s="36"/>
      <c r="F74" s="70" t="s">
        <v>54</v>
      </c>
      <c r="G74" s="94">
        <f>G75+G80</f>
        <v>11463016</v>
      </c>
      <c r="H74" s="45">
        <f>H77+H75</f>
        <v>901172.12</v>
      </c>
      <c r="I74" s="45">
        <f>I77+I75</f>
        <v>10561843.880000001</v>
      </c>
    </row>
    <row r="75" spans="1:9" ht="15.75" x14ac:dyDescent="0.25">
      <c r="A75" s="36">
        <v>2</v>
      </c>
      <c r="B75" s="36">
        <v>2</v>
      </c>
      <c r="C75" s="42">
        <v>5</v>
      </c>
      <c r="D75" s="36">
        <v>1</v>
      </c>
      <c r="E75" s="36"/>
      <c r="F75" s="116" t="s">
        <v>55</v>
      </c>
      <c r="G75" s="106">
        <v>11107423</v>
      </c>
      <c r="H75" s="54">
        <f>874357.27+18554.85</f>
        <v>892912.12</v>
      </c>
      <c r="I75" s="54">
        <f>+G75-H75</f>
        <v>10214510.880000001</v>
      </c>
    </row>
    <row r="76" spans="1:9" ht="15.75" x14ac:dyDescent="0.25">
      <c r="A76" s="36"/>
      <c r="B76" s="36"/>
      <c r="C76" s="42"/>
      <c r="D76" s="36"/>
      <c r="E76" s="63"/>
      <c r="F76" s="69"/>
      <c r="G76" s="67"/>
      <c r="H76" s="55"/>
      <c r="I76" s="55"/>
    </row>
    <row r="77" spans="1:9" ht="16.5" thickBot="1" x14ac:dyDescent="0.3">
      <c r="A77" s="36">
        <v>2</v>
      </c>
      <c r="B77" s="36">
        <v>2</v>
      </c>
      <c r="C77" s="42">
        <v>5</v>
      </c>
      <c r="D77" s="36">
        <v>3</v>
      </c>
      <c r="E77" s="43"/>
      <c r="F77" s="70" t="s">
        <v>56</v>
      </c>
      <c r="G77" s="94">
        <f>G78+G79+G80</f>
        <v>355593</v>
      </c>
      <c r="H77" s="51">
        <f>H78+H79+H80</f>
        <v>8260</v>
      </c>
      <c r="I77" s="51">
        <f>I78+I79+I80</f>
        <v>347333</v>
      </c>
    </row>
    <row r="78" spans="1:9" ht="15.75" x14ac:dyDescent="0.25">
      <c r="A78" s="36">
        <v>2</v>
      </c>
      <c r="B78" s="36">
        <v>2</v>
      </c>
      <c r="C78" s="42">
        <v>5</v>
      </c>
      <c r="D78" s="36">
        <v>3</v>
      </c>
      <c r="E78" s="36">
        <v>2</v>
      </c>
      <c r="F78" s="116" t="s">
        <v>57</v>
      </c>
      <c r="G78" s="106"/>
      <c r="H78" s="55">
        <v>0</v>
      </c>
      <c r="I78" s="55">
        <f>+G78-H78</f>
        <v>0</v>
      </c>
    </row>
    <row r="79" spans="1:9" s="11" customFormat="1" ht="15.75" x14ac:dyDescent="0.25">
      <c r="A79" s="36">
        <v>2</v>
      </c>
      <c r="B79" s="36">
        <v>2</v>
      </c>
      <c r="C79" s="42">
        <v>5</v>
      </c>
      <c r="D79" s="36">
        <v>3</v>
      </c>
      <c r="E79" s="36">
        <v>3</v>
      </c>
      <c r="F79" s="116" t="s">
        <v>58</v>
      </c>
      <c r="G79" s="67"/>
      <c r="H79" s="55"/>
      <c r="I79" s="55">
        <f>+G79-H79</f>
        <v>0</v>
      </c>
    </row>
    <row r="80" spans="1:9" ht="15.75" x14ac:dyDescent="0.25">
      <c r="A80" s="36">
        <v>2</v>
      </c>
      <c r="B80" s="36">
        <v>2</v>
      </c>
      <c r="C80" s="42">
        <v>5</v>
      </c>
      <c r="D80" s="36">
        <v>3</v>
      </c>
      <c r="E80" s="36">
        <v>4</v>
      </c>
      <c r="F80" s="116" t="s">
        <v>59</v>
      </c>
      <c r="G80" s="67">
        <v>355593</v>
      </c>
      <c r="H80" s="55">
        <v>8260</v>
      </c>
      <c r="I80" s="55">
        <f>+G80-H80</f>
        <v>347333</v>
      </c>
    </row>
    <row r="81" spans="1:9" ht="16.5" thickBot="1" x14ac:dyDescent="0.3">
      <c r="A81" s="36"/>
      <c r="B81" s="36"/>
      <c r="C81" s="42"/>
      <c r="D81" s="36"/>
      <c r="E81" s="36"/>
      <c r="F81" s="116"/>
      <c r="G81" s="67"/>
      <c r="H81" s="55"/>
      <c r="I81" s="55"/>
    </row>
    <row r="82" spans="1:9" ht="16.5" thickBot="1" x14ac:dyDescent="0.3">
      <c r="A82" s="36">
        <v>2</v>
      </c>
      <c r="B82" s="36">
        <v>2</v>
      </c>
      <c r="C82" s="42">
        <v>6</v>
      </c>
      <c r="D82" s="36"/>
      <c r="E82" s="36"/>
      <c r="F82" s="116" t="s">
        <v>60</v>
      </c>
      <c r="G82" s="95">
        <f>G84+G83</f>
        <v>2843017</v>
      </c>
      <c r="H82" s="58">
        <f>H84+H83</f>
        <v>163219.78</v>
      </c>
      <c r="I82" s="58">
        <f>I84+I83</f>
        <v>2679797.2200000002</v>
      </c>
    </row>
    <row r="83" spans="1:9" ht="16.5" thickBot="1" x14ac:dyDescent="0.3">
      <c r="A83" s="64">
        <v>2</v>
      </c>
      <c r="B83" s="64">
        <v>2</v>
      </c>
      <c r="C83" s="65">
        <v>6</v>
      </c>
      <c r="D83" s="64">
        <v>2</v>
      </c>
      <c r="E83" s="64">
        <v>1</v>
      </c>
      <c r="F83" s="117" t="s">
        <v>61</v>
      </c>
      <c r="G83" s="66">
        <v>203017</v>
      </c>
      <c r="H83" s="66"/>
      <c r="I83" s="66">
        <v>203017</v>
      </c>
    </row>
    <row r="84" spans="1:9" ht="15.75" x14ac:dyDescent="0.25">
      <c r="A84" s="36">
        <v>2</v>
      </c>
      <c r="B84" s="36">
        <v>2</v>
      </c>
      <c r="C84" s="42">
        <v>6</v>
      </c>
      <c r="D84" s="36">
        <v>3</v>
      </c>
      <c r="E84" s="36">
        <v>1</v>
      </c>
      <c r="F84" s="116" t="s">
        <v>62</v>
      </c>
      <c r="G84" s="67">
        <v>2640000</v>
      </c>
      <c r="H84" s="55">
        <v>163219.78</v>
      </c>
      <c r="I84" s="55">
        <f>+G84-H84</f>
        <v>2476780.2200000002</v>
      </c>
    </row>
    <row r="85" spans="1:9" ht="15.75" x14ac:dyDescent="0.25">
      <c r="A85" s="36"/>
      <c r="B85" s="36"/>
      <c r="C85" s="42"/>
      <c r="D85" s="36"/>
      <c r="E85" s="36"/>
      <c r="F85" s="116"/>
      <c r="G85" s="67"/>
      <c r="H85" s="55">
        <v>0</v>
      </c>
      <c r="I85" s="55">
        <v>0</v>
      </c>
    </row>
    <row r="86" spans="1:9" ht="16.5" thickBot="1" x14ac:dyDescent="0.3">
      <c r="A86" s="36">
        <v>2</v>
      </c>
      <c r="B86" s="36">
        <v>2</v>
      </c>
      <c r="C86" s="42">
        <v>7</v>
      </c>
      <c r="D86" s="36"/>
      <c r="E86" s="43"/>
      <c r="F86" s="70" t="s">
        <v>63</v>
      </c>
      <c r="G86" s="96">
        <f>G87</f>
        <v>398000</v>
      </c>
      <c r="H86" s="45">
        <f>SUM(H88:H92)</f>
        <v>4400</v>
      </c>
      <c r="I86" s="45">
        <f>SUM(I88:I92)</f>
        <v>393600</v>
      </c>
    </row>
    <row r="87" spans="1:9" ht="16.5" thickBot="1" x14ac:dyDescent="0.3">
      <c r="A87" s="36">
        <v>2</v>
      </c>
      <c r="B87" s="36">
        <v>2</v>
      </c>
      <c r="C87" s="42">
        <v>7</v>
      </c>
      <c r="D87" s="36">
        <v>2</v>
      </c>
      <c r="E87" s="43"/>
      <c r="F87" s="70" t="s">
        <v>64</v>
      </c>
      <c r="G87" s="95">
        <f>SUM(G89:G92)</f>
        <v>398000</v>
      </c>
      <c r="H87" s="95">
        <f>SUM(H88:H92)</f>
        <v>4400</v>
      </c>
      <c r="I87" s="95">
        <f>SUM(I88:I92)</f>
        <v>393600</v>
      </c>
    </row>
    <row r="88" spans="1:9" ht="15.75" x14ac:dyDescent="0.25">
      <c r="A88" s="36">
        <v>2</v>
      </c>
      <c r="B88" s="36">
        <v>2</v>
      </c>
      <c r="C88" s="42">
        <v>7</v>
      </c>
      <c r="D88" s="36">
        <v>1</v>
      </c>
      <c r="E88" s="63">
        <v>2</v>
      </c>
      <c r="F88" s="118" t="s">
        <v>65</v>
      </c>
      <c r="G88" s="96"/>
      <c r="H88" s="96"/>
      <c r="I88" s="96">
        <f>+G88-H88</f>
        <v>0</v>
      </c>
    </row>
    <row r="89" spans="1:9" ht="15.75" x14ac:dyDescent="0.25">
      <c r="A89" s="36">
        <v>2</v>
      </c>
      <c r="B89" s="36">
        <v>2</v>
      </c>
      <c r="C89" s="42">
        <v>7</v>
      </c>
      <c r="D89" s="36">
        <v>2</v>
      </c>
      <c r="E89" s="63">
        <v>2</v>
      </c>
      <c r="F89" s="118" t="s">
        <v>66</v>
      </c>
      <c r="G89" s="67">
        <v>80000</v>
      </c>
      <c r="H89" s="55">
        <v>0</v>
      </c>
      <c r="I89" s="55">
        <f>+G89-H89</f>
        <v>80000</v>
      </c>
    </row>
    <row r="90" spans="1:9" ht="15.75" x14ac:dyDescent="0.25">
      <c r="A90" s="36">
        <v>2</v>
      </c>
      <c r="B90" s="36">
        <v>2</v>
      </c>
      <c r="C90" s="42">
        <v>7</v>
      </c>
      <c r="D90" s="36">
        <v>2</v>
      </c>
      <c r="E90" s="63">
        <v>3</v>
      </c>
      <c r="F90" s="118" t="s">
        <v>67</v>
      </c>
      <c r="G90" s="67"/>
      <c r="H90" s="55">
        <f>G90*12</f>
        <v>0</v>
      </c>
      <c r="I90" s="55">
        <f>+G90-H90</f>
        <v>0</v>
      </c>
    </row>
    <row r="91" spans="1:9" ht="15.75" x14ac:dyDescent="0.25">
      <c r="A91" s="36">
        <v>2</v>
      </c>
      <c r="B91" s="36">
        <v>2</v>
      </c>
      <c r="C91" s="42">
        <v>7</v>
      </c>
      <c r="D91" s="36">
        <v>2</v>
      </c>
      <c r="E91" s="63">
        <v>4</v>
      </c>
      <c r="F91" s="118" t="s">
        <v>68</v>
      </c>
      <c r="G91" s="67">
        <v>118000</v>
      </c>
      <c r="H91" s="55"/>
      <c r="I91" s="55">
        <f>+G91-H91</f>
        <v>118000</v>
      </c>
    </row>
    <row r="92" spans="1:9" ht="31.5" x14ac:dyDescent="0.25">
      <c r="A92" s="36">
        <v>2</v>
      </c>
      <c r="B92" s="36">
        <v>2</v>
      </c>
      <c r="C92" s="42">
        <v>7</v>
      </c>
      <c r="D92" s="36">
        <v>2</v>
      </c>
      <c r="E92" s="63">
        <v>6</v>
      </c>
      <c r="F92" s="118" t="s">
        <v>69</v>
      </c>
      <c r="G92" s="67">
        <v>200000</v>
      </c>
      <c r="H92" s="55">
        <f>700+700+2300+700</f>
        <v>4400</v>
      </c>
      <c r="I92" s="55">
        <f>+G92-H92</f>
        <v>195600</v>
      </c>
    </row>
    <row r="93" spans="1:9" ht="15.75" x14ac:dyDescent="0.25">
      <c r="A93" s="36"/>
      <c r="B93" s="36"/>
      <c r="C93" s="42"/>
      <c r="D93" s="36"/>
      <c r="E93" s="63"/>
      <c r="F93" s="69"/>
      <c r="G93" s="67"/>
      <c r="H93" s="55"/>
      <c r="I93" s="55"/>
    </row>
    <row r="94" spans="1:9" ht="16.5" thickBot="1" x14ac:dyDescent="0.3">
      <c r="A94" s="36">
        <v>2</v>
      </c>
      <c r="B94" s="36">
        <v>2</v>
      </c>
      <c r="C94" s="42">
        <v>8</v>
      </c>
      <c r="D94" s="36"/>
      <c r="E94" s="43"/>
      <c r="F94" s="70" t="s">
        <v>70</v>
      </c>
      <c r="G94" s="96">
        <f>SUM(G95+G96)+G98+G103</f>
        <v>30781506</v>
      </c>
      <c r="H94" s="45">
        <f>H95+H96+H98+H103</f>
        <v>1027473.0900000001</v>
      </c>
      <c r="I94" s="45">
        <f>I95+I96+I98+I103</f>
        <v>29754032.910000004</v>
      </c>
    </row>
    <row r="95" spans="1:9" ht="15.75" x14ac:dyDescent="0.25">
      <c r="A95" s="36">
        <v>2</v>
      </c>
      <c r="B95" s="36">
        <v>2</v>
      </c>
      <c r="C95" s="42">
        <v>8</v>
      </c>
      <c r="D95" s="36">
        <v>2</v>
      </c>
      <c r="E95" s="63"/>
      <c r="F95" s="69" t="s">
        <v>71</v>
      </c>
      <c r="G95" s="106">
        <v>120000</v>
      </c>
      <c r="H95" s="54">
        <f>60+7580.62</f>
        <v>7640.62</v>
      </c>
      <c r="I95" s="54">
        <f>+G95-H95</f>
        <v>112359.38</v>
      </c>
    </row>
    <row r="96" spans="1:9" ht="15.75" x14ac:dyDescent="0.25">
      <c r="A96" s="36">
        <v>2</v>
      </c>
      <c r="B96" s="36">
        <v>2</v>
      </c>
      <c r="C96" s="42">
        <v>8</v>
      </c>
      <c r="D96" s="36">
        <v>4</v>
      </c>
      <c r="E96" s="36"/>
      <c r="F96" s="69" t="s">
        <v>72</v>
      </c>
      <c r="G96" s="67">
        <v>0</v>
      </c>
      <c r="H96" s="55">
        <v>0</v>
      </c>
      <c r="I96" s="55">
        <f>+G96-H96</f>
        <v>0</v>
      </c>
    </row>
    <row r="97" spans="1:9" ht="15.75" x14ac:dyDescent="0.25">
      <c r="A97" s="36"/>
      <c r="B97" s="36"/>
      <c r="C97" s="42"/>
      <c r="D97" s="36"/>
      <c r="E97" s="36"/>
      <c r="F97" s="69"/>
      <c r="G97" s="67"/>
      <c r="H97" s="55"/>
      <c r="I97" s="55"/>
    </row>
    <row r="98" spans="1:9" ht="16.5" thickBot="1" x14ac:dyDescent="0.3">
      <c r="A98" s="36">
        <v>2</v>
      </c>
      <c r="B98" s="36">
        <v>2</v>
      </c>
      <c r="C98" s="42">
        <v>8</v>
      </c>
      <c r="D98" s="36">
        <v>6</v>
      </c>
      <c r="E98" s="43"/>
      <c r="F98" s="70" t="s">
        <v>73</v>
      </c>
      <c r="G98" s="96">
        <f>G99+G100</f>
        <v>9551002</v>
      </c>
      <c r="H98" s="61">
        <f>H99+H100+H101</f>
        <v>369163.7</v>
      </c>
      <c r="I98" s="61">
        <f>I99+I100+I101</f>
        <v>9181838.3000000007</v>
      </c>
    </row>
    <row r="99" spans="1:9" ht="15.75" x14ac:dyDescent="0.25">
      <c r="A99" s="36">
        <v>2</v>
      </c>
      <c r="B99" s="36">
        <v>2</v>
      </c>
      <c r="C99" s="42">
        <v>8</v>
      </c>
      <c r="D99" s="36">
        <v>6</v>
      </c>
      <c r="E99" s="36">
        <v>1</v>
      </c>
      <c r="F99" s="69" t="s">
        <v>74</v>
      </c>
      <c r="G99" s="106">
        <v>9155002</v>
      </c>
      <c r="H99" s="54">
        <f>8102+7122.7+8869</f>
        <v>24093.7</v>
      </c>
      <c r="I99" s="54">
        <f>+G99-H99</f>
        <v>9130908.3000000007</v>
      </c>
    </row>
    <row r="100" spans="1:9" ht="15.75" x14ac:dyDescent="0.25">
      <c r="A100" s="36">
        <v>2</v>
      </c>
      <c r="B100" s="36">
        <v>2</v>
      </c>
      <c r="C100" s="42">
        <v>8</v>
      </c>
      <c r="D100" s="36">
        <v>6</v>
      </c>
      <c r="E100" s="36">
        <v>2</v>
      </c>
      <c r="F100" s="69" t="s">
        <v>75</v>
      </c>
      <c r="G100" s="67">
        <v>396000</v>
      </c>
      <c r="H100" s="55">
        <f>4370+3200</f>
        <v>7570</v>
      </c>
      <c r="I100" s="55">
        <f>+G100-H100</f>
        <v>388430</v>
      </c>
    </row>
    <row r="101" spans="1:9" ht="15.75" x14ac:dyDescent="0.25">
      <c r="A101" s="36">
        <v>2</v>
      </c>
      <c r="B101" s="36">
        <v>2</v>
      </c>
      <c r="C101" s="42">
        <v>8</v>
      </c>
      <c r="D101" s="36">
        <v>6</v>
      </c>
      <c r="E101" s="36">
        <v>3</v>
      </c>
      <c r="F101" s="69" t="s">
        <v>124</v>
      </c>
      <c r="G101" s="53"/>
      <c r="H101" s="55">
        <v>337500</v>
      </c>
      <c r="I101" s="55">
        <f>+G101-H101</f>
        <v>-337500</v>
      </c>
    </row>
    <row r="102" spans="1:9" ht="15.75" x14ac:dyDescent="0.25">
      <c r="A102" s="36"/>
      <c r="B102" s="36"/>
      <c r="C102" s="42"/>
      <c r="D102" s="36"/>
      <c r="E102" s="36"/>
      <c r="F102" s="69"/>
      <c r="G102" s="53"/>
      <c r="H102" s="55"/>
      <c r="I102" s="55">
        <v>0</v>
      </c>
    </row>
    <row r="103" spans="1:9" ht="15.75" x14ac:dyDescent="0.25">
      <c r="A103" s="36">
        <v>2</v>
      </c>
      <c r="B103" s="36">
        <v>2</v>
      </c>
      <c r="C103" s="42">
        <v>8</v>
      </c>
      <c r="D103" s="36">
        <v>7</v>
      </c>
      <c r="E103" s="43"/>
      <c r="F103" s="70" t="s">
        <v>76</v>
      </c>
      <c r="G103" s="71">
        <f>G104+G105+G106+G107+G108</f>
        <v>21110504</v>
      </c>
      <c r="H103" s="62">
        <f>H104+H105+H106+H107+H108</f>
        <v>650668.77</v>
      </c>
      <c r="I103" s="62">
        <f>I104+I105+I106+I107+I108</f>
        <v>20459835.23</v>
      </c>
    </row>
    <row r="104" spans="1:9" ht="15.75" x14ac:dyDescent="0.25">
      <c r="A104" s="36">
        <v>2</v>
      </c>
      <c r="B104" s="36">
        <v>2</v>
      </c>
      <c r="C104" s="42">
        <v>8</v>
      </c>
      <c r="D104" s="36">
        <v>7</v>
      </c>
      <c r="E104" s="36">
        <v>1</v>
      </c>
      <c r="F104" s="69" t="s">
        <v>77</v>
      </c>
      <c r="G104" s="53">
        <v>2744000</v>
      </c>
      <c r="H104" s="55"/>
      <c r="I104" s="55">
        <f>+G104-H104</f>
        <v>2744000</v>
      </c>
    </row>
    <row r="105" spans="1:9" ht="15.75" x14ac:dyDescent="0.25">
      <c r="A105" s="36">
        <v>2</v>
      </c>
      <c r="B105" s="36">
        <v>2</v>
      </c>
      <c r="C105" s="42">
        <v>8</v>
      </c>
      <c r="D105" s="36">
        <v>7</v>
      </c>
      <c r="E105" s="63">
        <v>3</v>
      </c>
      <c r="F105" s="69" t="s">
        <v>78</v>
      </c>
      <c r="G105" s="53">
        <v>315000</v>
      </c>
      <c r="H105" s="55"/>
      <c r="I105" s="55">
        <f>+G105-H105</f>
        <v>315000</v>
      </c>
    </row>
    <row r="106" spans="1:9" ht="15.75" x14ac:dyDescent="0.25">
      <c r="A106" s="36">
        <v>2</v>
      </c>
      <c r="B106" s="36">
        <v>2</v>
      </c>
      <c r="C106" s="42">
        <v>8</v>
      </c>
      <c r="D106" s="36">
        <v>7</v>
      </c>
      <c r="E106" s="36">
        <v>4</v>
      </c>
      <c r="F106" s="69" t="s">
        <v>79</v>
      </c>
      <c r="G106" s="53">
        <v>225000</v>
      </c>
      <c r="H106" s="55"/>
      <c r="I106" s="55">
        <f>+G106-H106</f>
        <v>225000</v>
      </c>
    </row>
    <row r="107" spans="1:9" ht="15.75" x14ac:dyDescent="0.25">
      <c r="A107" s="36">
        <v>2</v>
      </c>
      <c r="B107" s="36">
        <v>2</v>
      </c>
      <c r="C107" s="42">
        <v>8</v>
      </c>
      <c r="D107" s="36">
        <v>7</v>
      </c>
      <c r="E107" s="36">
        <v>5</v>
      </c>
      <c r="F107" s="69" t="s">
        <v>80</v>
      </c>
      <c r="G107" s="53">
        <v>3037000</v>
      </c>
      <c r="H107" s="55"/>
      <c r="I107" s="55">
        <f>+G107-H107</f>
        <v>3037000</v>
      </c>
    </row>
    <row r="108" spans="1:9" ht="15.75" x14ac:dyDescent="0.25">
      <c r="A108" s="36">
        <v>2</v>
      </c>
      <c r="B108" s="36">
        <v>2</v>
      </c>
      <c r="C108" s="42">
        <v>8</v>
      </c>
      <c r="D108" s="36">
        <v>7</v>
      </c>
      <c r="E108" s="36">
        <v>6</v>
      </c>
      <c r="F108" s="69" t="s">
        <v>81</v>
      </c>
      <c r="G108" s="53">
        <v>14789504</v>
      </c>
      <c r="H108" s="55">
        <f>11800+30510+144225.5+177000+188800+35400+62933.27</f>
        <v>650668.77</v>
      </c>
      <c r="I108" s="55">
        <f>+G108-H108</f>
        <v>14138835.23</v>
      </c>
    </row>
    <row r="109" spans="1:9" ht="16.5" thickBot="1" x14ac:dyDescent="0.3">
      <c r="A109" s="36"/>
      <c r="B109" s="36"/>
      <c r="C109" s="42"/>
      <c r="D109" s="36"/>
      <c r="E109" s="36"/>
      <c r="F109" s="69"/>
      <c r="G109" s="56"/>
      <c r="H109" s="61"/>
      <c r="I109" s="61"/>
    </row>
    <row r="110" spans="1:9" ht="16.5" thickBot="1" x14ac:dyDescent="0.3">
      <c r="A110" s="36">
        <v>2</v>
      </c>
      <c r="B110" s="36">
        <v>2</v>
      </c>
      <c r="C110" s="42">
        <v>9</v>
      </c>
      <c r="D110" s="36"/>
      <c r="E110" s="36"/>
      <c r="F110" s="70" t="s">
        <v>82</v>
      </c>
      <c r="G110" s="48">
        <f>G111+G112</f>
        <v>200000</v>
      </c>
      <c r="H110" s="97">
        <f>H111+H112</f>
        <v>32091.35</v>
      </c>
      <c r="I110" s="97">
        <f>I111+I112</f>
        <v>167908.65</v>
      </c>
    </row>
    <row r="111" spans="1:9" ht="16.5" thickBot="1" x14ac:dyDescent="0.3">
      <c r="A111" s="36">
        <v>2</v>
      </c>
      <c r="B111" s="36">
        <v>2</v>
      </c>
      <c r="C111" s="42">
        <v>9</v>
      </c>
      <c r="D111" s="36">
        <v>2</v>
      </c>
      <c r="E111" s="36"/>
      <c r="F111" s="69" t="s">
        <v>83</v>
      </c>
      <c r="G111" s="46"/>
      <c r="H111" s="72"/>
      <c r="I111" s="72"/>
    </row>
    <row r="112" spans="1:9" ht="15.75" x14ac:dyDescent="0.25">
      <c r="A112" s="36">
        <v>2</v>
      </c>
      <c r="B112" s="36">
        <v>2</v>
      </c>
      <c r="C112" s="42">
        <v>9</v>
      </c>
      <c r="D112" s="36">
        <v>2</v>
      </c>
      <c r="E112" s="36">
        <v>1</v>
      </c>
      <c r="F112" s="69" t="s">
        <v>83</v>
      </c>
      <c r="G112" s="53">
        <v>200000</v>
      </c>
      <c r="H112" s="55">
        <f>220+1403.85+379.9+360+430+259.81+1280+619.8+504+759.8+25874.19</f>
        <v>32091.35</v>
      </c>
      <c r="I112" s="55">
        <f>+G112-H112</f>
        <v>167908.65</v>
      </c>
    </row>
    <row r="113" spans="1:9" ht="15.75" x14ac:dyDescent="0.25">
      <c r="A113" s="36"/>
      <c r="B113" s="36"/>
      <c r="C113" s="42"/>
      <c r="D113" s="36"/>
      <c r="E113" s="36"/>
      <c r="F113" s="69"/>
      <c r="G113" s="53"/>
      <c r="H113" s="55"/>
      <c r="I113" s="55"/>
    </row>
    <row r="114" spans="1:9" ht="16.5" thickBot="1" x14ac:dyDescent="0.3">
      <c r="A114" s="36">
        <v>2</v>
      </c>
      <c r="B114" s="36">
        <v>3</v>
      </c>
      <c r="C114" s="42"/>
      <c r="D114" s="36"/>
      <c r="E114" s="43"/>
      <c r="F114" s="70" t="s">
        <v>84</v>
      </c>
      <c r="G114" s="44">
        <f>G115+G119+G122+G128+G132+G140</f>
        <v>1956500</v>
      </c>
      <c r="H114" s="94">
        <f>H115+H119+H122+H128+H132+H140</f>
        <v>313477.32</v>
      </c>
      <c r="I114" s="94">
        <f>I115+I119+I122+I128+I132+I140</f>
        <v>1092384.55</v>
      </c>
    </row>
    <row r="115" spans="1:9" ht="12" customHeight="1" thickBot="1" x14ac:dyDescent="0.3">
      <c r="A115" s="36">
        <v>2</v>
      </c>
      <c r="B115" s="36">
        <v>3</v>
      </c>
      <c r="C115" s="42">
        <v>1</v>
      </c>
      <c r="D115" s="36"/>
      <c r="E115" s="43"/>
      <c r="F115" s="119" t="s">
        <v>85</v>
      </c>
      <c r="G115" s="57">
        <f>G116</f>
        <v>0</v>
      </c>
      <c r="H115" s="58">
        <f>H116</f>
        <v>0</v>
      </c>
      <c r="I115" s="58">
        <f>I116</f>
        <v>0</v>
      </c>
    </row>
    <row r="116" spans="1:9" ht="12" customHeight="1" x14ac:dyDescent="0.25">
      <c r="A116" s="36">
        <v>2</v>
      </c>
      <c r="B116" s="36">
        <v>3</v>
      </c>
      <c r="C116" s="42">
        <v>1</v>
      </c>
      <c r="D116" s="36">
        <v>1</v>
      </c>
      <c r="E116" s="43"/>
      <c r="F116" s="120" t="s">
        <v>86</v>
      </c>
      <c r="G116" s="53">
        <f>G117</f>
        <v>0</v>
      </c>
      <c r="H116" s="50"/>
      <c r="I116" s="50">
        <f>+G116-H116</f>
        <v>0</v>
      </c>
    </row>
    <row r="117" spans="1:9" ht="12" customHeight="1" x14ac:dyDescent="0.25">
      <c r="A117" s="36">
        <v>2</v>
      </c>
      <c r="B117" s="36">
        <v>3</v>
      </c>
      <c r="C117" s="42">
        <v>1</v>
      </c>
      <c r="D117" s="36">
        <v>1</v>
      </c>
      <c r="E117" s="43">
        <v>1</v>
      </c>
      <c r="F117" s="120" t="s">
        <v>86</v>
      </c>
      <c r="G117" s="53"/>
      <c r="H117" s="55">
        <v>0</v>
      </c>
      <c r="I117" s="55">
        <v>0</v>
      </c>
    </row>
    <row r="118" spans="1:9" ht="12" customHeight="1" x14ac:dyDescent="0.25">
      <c r="A118" s="36"/>
      <c r="B118" s="36"/>
      <c r="C118" s="42"/>
      <c r="D118" s="36"/>
      <c r="E118" s="43"/>
      <c r="F118" s="119"/>
      <c r="G118" s="53"/>
      <c r="H118" s="55"/>
      <c r="I118" s="55"/>
    </row>
    <row r="119" spans="1:9" s="10" customFormat="1" ht="16.5" thickBot="1" x14ac:dyDescent="0.3">
      <c r="A119" s="36">
        <v>2</v>
      </c>
      <c r="B119" s="36">
        <v>3</v>
      </c>
      <c r="C119" s="42">
        <v>2</v>
      </c>
      <c r="D119" s="36"/>
      <c r="E119" s="43"/>
      <c r="F119" s="119" t="s">
        <v>87</v>
      </c>
      <c r="G119" s="55">
        <f>G120</f>
        <v>450000</v>
      </c>
      <c r="H119" s="55">
        <f>H120</f>
        <v>0</v>
      </c>
      <c r="I119" s="55">
        <f>I120</f>
        <v>0</v>
      </c>
    </row>
    <row r="120" spans="1:9" ht="15.75" x14ac:dyDescent="0.25">
      <c r="A120" s="36">
        <v>2</v>
      </c>
      <c r="B120" s="36">
        <v>3</v>
      </c>
      <c r="C120" s="42">
        <v>2</v>
      </c>
      <c r="D120" s="36">
        <v>3</v>
      </c>
      <c r="E120" s="43"/>
      <c r="F120" s="120" t="s">
        <v>88</v>
      </c>
      <c r="G120" s="52">
        <v>450000</v>
      </c>
      <c r="H120" s="54">
        <v>0</v>
      </c>
      <c r="I120" s="54">
        <v>0</v>
      </c>
    </row>
    <row r="121" spans="1:9" ht="15.75" x14ac:dyDescent="0.25">
      <c r="A121" s="36"/>
      <c r="B121" s="36"/>
      <c r="C121" s="42"/>
      <c r="D121" s="36"/>
      <c r="E121" s="43"/>
      <c r="F121" s="119"/>
      <c r="G121" s="53"/>
      <c r="H121" s="50"/>
      <c r="I121" s="50"/>
    </row>
    <row r="122" spans="1:9" ht="16.5" thickBot="1" x14ac:dyDescent="0.3">
      <c r="A122" s="36">
        <v>2</v>
      </c>
      <c r="B122" s="59">
        <v>3</v>
      </c>
      <c r="C122" s="60">
        <v>3</v>
      </c>
      <c r="D122" s="43"/>
      <c r="E122" s="43"/>
      <c r="F122" s="70" t="s">
        <v>89</v>
      </c>
      <c r="G122" s="44">
        <f>G123+G124+G125+G126</f>
        <v>101500</v>
      </c>
      <c r="H122" s="51">
        <f>H123+H124+H125+H126</f>
        <v>0</v>
      </c>
      <c r="I122" s="51">
        <f>I123+I124+I125+I126</f>
        <v>101500</v>
      </c>
    </row>
    <row r="123" spans="1:9" ht="15.75" x14ac:dyDescent="0.25">
      <c r="A123" s="36">
        <v>2</v>
      </c>
      <c r="B123" s="36">
        <v>3</v>
      </c>
      <c r="C123" s="42">
        <v>3</v>
      </c>
      <c r="D123" s="36">
        <v>1</v>
      </c>
      <c r="E123" s="36"/>
      <c r="F123" s="69" t="s">
        <v>90</v>
      </c>
      <c r="G123" s="52">
        <v>68000</v>
      </c>
      <c r="H123" s="54"/>
      <c r="I123" s="54">
        <f>+G123-H123</f>
        <v>68000</v>
      </c>
    </row>
    <row r="124" spans="1:9" ht="15.75" x14ac:dyDescent="0.25">
      <c r="A124" s="36">
        <v>2</v>
      </c>
      <c r="B124" s="36">
        <v>3</v>
      </c>
      <c r="C124" s="42">
        <v>3</v>
      </c>
      <c r="D124" s="36">
        <v>2</v>
      </c>
      <c r="E124" s="36"/>
      <c r="F124" s="69" t="s">
        <v>91</v>
      </c>
      <c r="G124" s="53">
        <v>23000</v>
      </c>
      <c r="H124" s="55">
        <v>0</v>
      </c>
      <c r="I124" s="55">
        <f>+G124-H124</f>
        <v>23000</v>
      </c>
    </row>
    <row r="125" spans="1:9" s="14" customFormat="1" ht="15.75" x14ac:dyDescent="0.25">
      <c r="A125" s="36">
        <v>2</v>
      </c>
      <c r="B125" s="36">
        <v>3</v>
      </c>
      <c r="C125" s="42">
        <v>3</v>
      </c>
      <c r="D125" s="36">
        <v>3</v>
      </c>
      <c r="E125" s="36"/>
      <c r="F125" s="69" t="s">
        <v>92</v>
      </c>
      <c r="G125" s="53">
        <v>0</v>
      </c>
      <c r="H125" s="55">
        <v>0</v>
      </c>
      <c r="I125" s="55">
        <f>+G125-H125</f>
        <v>0</v>
      </c>
    </row>
    <row r="126" spans="1:9" s="14" customFormat="1" ht="15.75" x14ac:dyDescent="0.25">
      <c r="A126" s="36">
        <v>2</v>
      </c>
      <c r="B126" s="36">
        <v>3</v>
      </c>
      <c r="C126" s="42">
        <v>3</v>
      </c>
      <c r="D126" s="36">
        <v>4</v>
      </c>
      <c r="E126" s="36"/>
      <c r="F126" s="69" t="s">
        <v>93</v>
      </c>
      <c r="G126" s="53">
        <v>10500</v>
      </c>
      <c r="H126" s="55"/>
      <c r="I126" s="55">
        <f>+G126-H126</f>
        <v>10500</v>
      </c>
    </row>
    <row r="127" spans="1:9" s="15" customFormat="1" ht="15.75" x14ac:dyDescent="0.25">
      <c r="A127" s="36"/>
      <c r="B127" s="36"/>
      <c r="C127" s="42"/>
      <c r="D127" s="36"/>
      <c r="E127" s="36"/>
      <c r="F127" s="69"/>
      <c r="G127" s="53"/>
      <c r="H127" s="55"/>
      <c r="I127" s="55"/>
    </row>
    <row r="128" spans="1:9" ht="16.5" thickBot="1" x14ac:dyDescent="0.3">
      <c r="A128" s="43">
        <v>2</v>
      </c>
      <c r="B128" s="43">
        <v>3</v>
      </c>
      <c r="C128" s="73">
        <v>7</v>
      </c>
      <c r="D128" s="43"/>
      <c r="E128" s="43"/>
      <c r="F128" s="70" t="s">
        <v>94</v>
      </c>
      <c r="G128" s="44">
        <f t="shared" ref="G128:I129" si="0">G129</f>
        <v>360000</v>
      </c>
      <c r="H128" s="61">
        <f t="shared" si="0"/>
        <v>200000</v>
      </c>
      <c r="I128" s="61">
        <f t="shared" si="0"/>
        <v>160000</v>
      </c>
    </row>
    <row r="129" spans="1:9" ht="16.5" thickBot="1" x14ac:dyDescent="0.3">
      <c r="A129" s="43">
        <v>2</v>
      </c>
      <c r="B129" s="43">
        <v>3</v>
      </c>
      <c r="C129" s="73">
        <v>7</v>
      </c>
      <c r="D129" s="43">
        <v>1</v>
      </c>
      <c r="E129" s="43"/>
      <c r="F129" s="70" t="s">
        <v>95</v>
      </c>
      <c r="G129" s="44">
        <f t="shared" si="0"/>
        <v>360000</v>
      </c>
      <c r="H129" s="47">
        <f t="shared" si="0"/>
        <v>200000</v>
      </c>
      <c r="I129" s="47">
        <f t="shared" si="0"/>
        <v>160000</v>
      </c>
    </row>
    <row r="130" spans="1:9" ht="15.75" x14ac:dyDescent="0.25">
      <c r="A130" s="63">
        <v>2</v>
      </c>
      <c r="B130" s="63">
        <v>3</v>
      </c>
      <c r="C130" s="74">
        <v>7</v>
      </c>
      <c r="D130" s="63">
        <v>1</v>
      </c>
      <c r="E130" s="63">
        <v>1</v>
      </c>
      <c r="F130" s="69" t="s">
        <v>96</v>
      </c>
      <c r="G130" s="67">
        <v>360000</v>
      </c>
      <c r="H130" s="54">
        <v>200000</v>
      </c>
      <c r="I130" s="54">
        <f>+G130-H130</f>
        <v>160000</v>
      </c>
    </row>
    <row r="131" spans="1:9" ht="15.75" x14ac:dyDescent="0.25">
      <c r="A131" s="36"/>
      <c r="B131" s="36"/>
      <c r="C131" s="42"/>
      <c r="D131" s="36"/>
      <c r="E131" s="36"/>
      <c r="F131" s="69"/>
      <c r="G131" s="53"/>
      <c r="H131" s="55"/>
      <c r="I131" s="55"/>
    </row>
    <row r="132" spans="1:9" ht="16.5" thickBot="1" x14ac:dyDescent="0.3">
      <c r="A132" s="36">
        <v>2</v>
      </c>
      <c r="B132" s="36">
        <v>3</v>
      </c>
      <c r="C132" s="42">
        <v>9</v>
      </c>
      <c r="D132" s="36"/>
      <c r="E132" s="43"/>
      <c r="F132" s="70" t="s">
        <v>97</v>
      </c>
      <c r="G132" s="71">
        <f>SUM(G133:G137)</f>
        <v>1045000</v>
      </c>
      <c r="H132" s="71">
        <f>SUM(H133:H137)</f>
        <v>113477.31999999999</v>
      </c>
      <c r="I132" s="71">
        <f>SUM(I133:I137)</f>
        <v>830884.55</v>
      </c>
    </row>
    <row r="133" spans="1:9" ht="15.75" x14ac:dyDescent="0.25">
      <c r="A133" s="36">
        <v>2</v>
      </c>
      <c r="B133" s="36">
        <v>3</v>
      </c>
      <c r="C133" s="42">
        <v>9</v>
      </c>
      <c r="D133" s="36">
        <v>1</v>
      </c>
      <c r="E133" s="36"/>
      <c r="F133" s="69" t="s">
        <v>98</v>
      </c>
      <c r="G133" s="52">
        <v>15000</v>
      </c>
      <c r="H133" s="55"/>
      <c r="I133" s="55">
        <f>+G133-H134</f>
        <v>-85638.13</v>
      </c>
    </row>
    <row r="134" spans="1:9" ht="15.75" x14ac:dyDescent="0.25">
      <c r="A134" s="36">
        <v>2</v>
      </c>
      <c r="B134" s="36">
        <v>3</v>
      </c>
      <c r="C134" s="42">
        <v>9</v>
      </c>
      <c r="D134" s="36">
        <v>2</v>
      </c>
      <c r="E134" s="36"/>
      <c r="F134" s="69" t="s">
        <v>99</v>
      </c>
      <c r="G134" s="53">
        <v>320000</v>
      </c>
      <c r="H134" s="55">
        <f>19926.13+80712</f>
        <v>100638.13</v>
      </c>
      <c r="I134" s="55">
        <f>+G134-H134</f>
        <v>219361.87</v>
      </c>
    </row>
    <row r="135" spans="1:9" ht="15.75" x14ac:dyDescent="0.25">
      <c r="A135" s="36">
        <v>2</v>
      </c>
      <c r="B135" s="63">
        <v>3</v>
      </c>
      <c r="C135" s="63">
        <v>9</v>
      </c>
      <c r="D135" s="36">
        <v>5</v>
      </c>
      <c r="E135" s="36"/>
      <c r="F135" s="121" t="s">
        <v>100</v>
      </c>
      <c r="G135" s="53">
        <v>25000</v>
      </c>
      <c r="H135" s="55">
        <f>249.9+10394.28</f>
        <v>10644.18</v>
      </c>
      <c r="I135" s="55">
        <f>+G135-H135</f>
        <v>14355.82</v>
      </c>
    </row>
    <row r="136" spans="1:9" ht="15.75" x14ac:dyDescent="0.25">
      <c r="A136" s="36">
        <v>2</v>
      </c>
      <c r="B136" s="36">
        <v>3</v>
      </c>
      <c r="C136" s="42">
        <v>9</v>
      </c>
      <c r="D136" s="36">
        <v>8</v>
      </c>
      <c r="E136" s="36"/>
      <c r="F136" s="120" t="s">
        <v>101</v>
      </c>
      <c r="G136" s="53">
        <v>35000</v>
      </c>
      <c r="H136" s="55"/>
      <c r="I136" s="55">
        <f>+G136-H136</f>
        <v>35000</v>
      </c>
    </row>
    <row r="137" spans="1:9" ht="15.75" x14ac:dyDescent="0.25">
      <c r="A137" s="36">
        <v>2</v>
      </c>
      <c r="B137" s="36">
        <v>3</v>
      </c>
      <c r="C137" s="42">
        <v>9</v>
      </c>
      <c r="D137" s="36">
        <v>9</v>
      </c>
      <c r="E137" s="36"/>
      <c r="F137" s="120" t="s">
        <v>102</v>
      </c>
      <c r="G137" s="53">
        <v>650000</v>
      </c>
      <c r="H137" s="55">
        <v>2195.0100000000002</v>
      </c>
      <c r="I137" s="55">
        <f>+G137-H137</f>
        <v>647804.99</v>
      </c>
    </row>
    <row r="138" spans="1:9" ht="15.75" x14ac:dyDescent="0.25">
      <c r="A138" s="36">
        <v>2</v>
      </c>
      <c r="B138" s="36">
        <v>3</v>
      </c>
      <c r="C138" s="42">
        <v>9</v>
      </c>
      <c r="D138" s="36">
        <v>9</v>
      </c>
      <c r="E138" s="36">
        <v>2</v>
      </c>
      <c r="F138" s="120" t="s">
        <v>103</v>
      </c>
      <c r="G138" s="53"/>
      <c r="H138" s="55">
        <v>0</v>
      </c>
      <c r="I138" s="55">
        <v>0</v>
      </c>
    </row>
    <row r="139" spans="1:9" ht="15.75" x14ac:dyDescent="0.25">
      <c r="A139" s="36"/>
      <c r="B139" s="36"/>
      <c r="C139" s="42"/>
      <c r="D139" s="36"/>
      <c r="E139" s="36"/>
      <c r="F139" s="69"/>
      <c r="G139" s="53"/>
      <c r="H139" s="55"/>
      <c r="I139" s="55"/>
    </row>
    <row r="140" spans="1:9" ht="16.5" thickBot="1" x14ac:dyDescent="0.3">
      <c r="A140" s="36">
        <v>2</v>
      </c>
      <c r="B140" s="36">
        <v>6</v>
      </c>
      <c r="C140" s="42"/>
      <c r="D140" s="36"/>
      <c r="E140" s="43"/>
      <c r="F140" s="70" t="s">
        <v>104</v>
      </c>
      <c r="G140" s="45">
        <f>G141+G149+G153</f>
        <v>0</v>
      </c>
      <c r="H140" s="45">
        <f>H141+H149+H153</f>
        <v>0</v>
      </c>
      <c r="I140" s="45">
        <f>I141+I149+I153</f>
        <v>0</v>
      </c>
    </row>
    <row r="141" spans="1:9" ht="16.5" thickBot="1" x14ac:dyDescent="0.3">
      <c r="A141" s="36">
        <v>2</v>
      </c>
      <c r="B141" s="36">
        <v>6</v>
      </c>
      <c r="C141" s="42">
        <v>1</v>
      </c>
      <c r="D141" s="36"/>
      <c r="E141" s="63"/>
      <c r="F141" s="70" t="s">
        <v>105</v>
      </c>
      <c r="G141" s="46">
        <f>G143+G144+G145+G147+G148</f>
        <v>0</v>
      </c>
      <c r="H141" s="98">
        <f>+H142+H143+H144+H145+H146+H147</f>
        <v>0</v>
      </c>
      <c r="I141" s="98">
        <f>+I142+I143+I144+I145+I146+I147</f>
        <v>0</v>
      </c>
    </row>
    <row r="142" spans="1:9" ht="15.75" x14ac:dyDescent="0.25">
      <c r="A142" s="36">
        <v>2</v>
      </c>
      <c r="B142" s="36">
        <v>6</v>
      </c>
      <c r="C142" s="42">
        <v>8</v>
      </c>
      <c r="D142" s="36">
        <v>8</v>
      </c>
      <c r="E142" s="63"/>
      <c r="F142" s="75" t="s">
        <v>106</v>
      </c>
      <c r="G142" s="53">
        <f>G144+G145+G146+G148+G149</f>
        <v>0</v>
      </c>
      <c r="H142" s="67">
        <f>H144+H145+H146+H148+H149</f>
        <v>0</v>
      </c>
      <c r="I142" s="67">
        <f>+G142+H142</f>
        <v>0</v>
      </c>
    </row>
    <row r="143" spans="1:9" ht="15.75" x14ac:dyDescent="0.25">
      <c r="A143" s="36">
        <v>2</v>
      </c>
      <c r="B143" s="36">
        <v>6</v>
      </c>
      <c r="C143" s="42">
        <v>1</v>
      </c>
      <c r="D143" s="36">
        <v>1</v>
      </c>
      <c r="E143" s="63"/>
      <c r="F143" s="69" t="s">
        <v>107</v>
      </c>
      <c r="G143" s="53"/>
      <c r="H143" s="55"/>
      <c r="I143" s="55">
        <f>+G143-H143</f>
        <v>0</v>
      </c>
    </row>
    <row r="144" spans="1:9" ht="15.75" x14ac:dyDescent="0.25">
      <c r="A144" s="36">
        <v>2</v>
      </c>
      <c r="B144" s="36">
        <v>6</v>
      </c>
      <c r="C144" s="42">
        <v>1</v>
      </c>
      <c r="D144" s="36">
        <v>4</v>
      </c>
      <c r="E144" s="63"/>
      <c r="F144" s="69" t="s">
        <v>108</v>
      </c>
      <c r="G144" s="53"/>
      <c r="H144" s="55"/>
      <c r="I144" s="55">
        <f>+G144-H144</f>
        <v>0</v>
      </c>
    </row>
    <row r="145" spans="1:9" ht="24.75" customHeight="1" x14ac:dyDescent="0.25">
      <c r="A145" s="36">
        <v>2</v>
      </c>
      <c r="B145" s="36">
        <v>6</v>
      </c>
      <c r="C145" s="42">
        <v>1</v>
      </c>
      <c r="D145" s="36">
        <v>7</v>
      </c>
      <c r="E145" s="63"/>
      <c r="F145" s="69" t="s">
        <v>109</v>
      </c>
      <c r="G145" s="53"/>
      <c r="H145" s="55">
        <v>0</v>
      </c>
      <c r="I145" s="55">
        <f>+G145-H145</f>
        <v>0</v>
      </c>
    </row>
    <row r="146" spans="1:9" ht="15.75" x14ac:dyDescent="0.25">
      <c r="A146" s="36">
        <v>2</v>
      </c>
      <c r="B146" s="36">
        <v>6</v>
      </c>
      <c r="C146" s="42">
        <v>1</v>
      </c>
      <c r="D146" s="36">
        <v>8</v>
      </c>
      <c r="E146" s="63"/>
      <c r="F146" s="69" t="s">
        <v>110</v>
      </c>
      <c r="G146" s="53"/>
      <c r="H146" s="55"/>
      <c r="I146" s="55">
        <f>+G146-H146</f>
        <v>0</v>
      </c>
    </row>
    <row r="147" spans="1:9" ht="15.75" x14ac:dyDescent="0.25">
      <c r="A147" s="36">
        <v>2</v>
      </c>
      <c r="B147" s="36">
        <v>6</v>
      </c>
      <c r="C147" s="42">
        <v>1</v>
      </c>
      <c r="D147" s="36">
        <v>9</v>
      </c>
      <c r="E147" s="63"/>
      <c r="F147" s="69" t="s">
        <v>111</v>
      </c>
      <c r="G147" s="53"/>
      <c r="H147" s="55"/>
      <c r="I147" s="55">
        <f>+G147-H147</f>
        <v>0</v>
      </c>
    </row>
    <row r="148" spans="1:9" ht="15.75" x14ac:dyDescent="0.25">
      <c r="A148" s="36"/>
      <c r="B148" s="36"/>
      <c r="C148" s="42"/>
      <c r="D148" s="36"/>
      <c r="E148" s="43"/>
      <c r="F148" s="70"/>
      <c r="G148" s="68"/>
      <c r="H148" s="45"/>
      <c r="I148" s="45"/>
    </row>
    <row r="149" spans="1:9" ht="16.5" thickBot="1" x14ac:dyDescent="0.3">
      <c r="A149" s="36">
        <v>2</v>
      </c>
      <c r="B149" s="36">
        <v>6</v>
      </c>
      <c r="C149" s="42">
        <v>2</v>
      </c>
      <c r="D149" s="36"/>
      <c r="E149" s="43"/>
      <c r="F149" s="70" t="s">
        <v>112</v>
      </c>
      <c r="G149" s="44">
        <f>G150+G151</f>
        <v>0</v>
      </c>
      <c r="H149" s="61"/>
      <c r="I149" s="61">
        <f>I150+I151</f>
        <v>0</v>
      </c>
    </row>
    <row r="150" spans="1:9" ht="15.75" x14ac:dyDescent="0.25">
      <c r="A150" s="36">
        <v>2</v>
      </c>
      <c r="B150" s="36">
        <v>6</v>
      </c>
      <c r="C150" s="42">
        <v>2</v>
      </c>
      <c r="D150" s="36">
        <v>1</v>
      </c>
      <c r="E150" s="63"/>
      <c r="F150" s="69" t="s">
        <v>113</v>
      </c>
      <c r="G150" s="53"/>
      <c r="H150" s="55">
        <v>0</v>
      </c>
      <c r="I150" s="55">
        <f>+G150-H150</f>
        <v>0</v>
      </c>
    </row>
    <row r="151" spans="1:9" ht="31.5" customHeight="1" x14ac:dyDescent="0.25">
      <c r="A151" s="36">
        <v>2</v>
      </c>
      <c r="B151" s="36">
        <v>6</v>
      </c>
      <c r="C151" s="42">
        <v>2</v>
      </c>
      <c r="D151" s="36">
        <v>3</v>
      </c>
      <c r="E151" s="63"/>
      <c r="F151" s="69" t="s">
        <v>114</v>
      </c>
      <c r="G151" s="53"/>
      <c r="H151" s="55">
        <f>G151*12</f>
        <v>0</v>
      </c>
      <c r="I151" s="55">
        <f>+G151-H151</f>
        <v>0</v>
      </c>
    </row>
    <row r="152" spans="1:9" ht="15.75" x14ac:dyDescent="0.25">
      <c r="A152" s="36"/>
      <c r="B152" s="36"/>
      <c r="C152" s="42"/>
      <c r="D152" s="36"/>
      <c r="E152" s="43"/>
      <c r="F152" s="70"/>
      <c r="G152" s="68"/>
      <c r="H152" s="45"/>
      <c r="I152" s="45"/>
    </row>
    <row r="153" spans="1:9" ht="16.5" thickBot="1" x14ac:dyDescent="0.3">
      <c r="A153" s="36">
        <v>2</v>
      </c>
      <c r="B153" s="36">
        <v>6</v>
      </c>
      <c r="C153" s="42">
        <v>4</v>
      </c>
      <c r="D153" s="36"/>
      <c r="E153" s="43"/>
      <c r="F153" s="70" t="s">
        <v>115</v>
      </c>
      <c r="G153" s="68">
        <f>G155+G156+G154</f>
        <v>0</v>
      </c>
      <c r="H153" s="55">
        <f>H154+H155</f>
        <v>0</v>
      </c>
      <c r="I153" s="55">
        <f>I154+I155</f>
        <v>0</v>
      </c>
    </row>
    <row r="154" spans="1:9" ht="15.75" x14ac:dyDescent="0.25">
      <c r="A154" s="36">
        <v>2</v>
      </c>
      <c r="B154" s="36">
        <v>6</v>
      </c>
      <c r="C154" s="42">
        <v>4</v>
      </c>
      <c r="D154" s="36"/>
      <c r="E154" s="43"/>
      <c r="F154" s="69" t="s">
        <v>115</v>
      </c>
      <c r="G154" s="48"/>
      <c r="H154" s="54">
        <v>0</v>
      </c>
      <c r="I154" s="54">
        <f>+G154-H154</f>
        <v>0</v>
      </c>
    </row>
    <row r="155" spans="1:9" ht="15.75" x14ac:dyDescent="0.25">
      <c r="A155" s="36">
        <v>2</v>
      </c>
      <c r="B155" s="36">
        <v>6</v>
      </c>
      <c r="C155" s="42">
        <v>4</v>
      </c>
      <c r="D155" s="36">
        <v>1</v>
      </c>
      <c r="E155" s="36"/>
      <c r="F155" s="69" t="s">
        <v>116</v>
      </c>
      <c r="G155" s="53"/>
      <c r="H155" s="55">
        <v>0</v>
      </c>
      <c r="I155" s="55">
        <f>+G155-H155</f>
        <v>0</v>
      </c>
    </row>
    <row r="156" spans="1:9" ht="15.75" x14ac:dyDescent="0.25">
      <c r="A156" s="36">
        <v>2</v>
      </c>
      <c r="B156" s="36">
        <v>6</v>
      </c>
      <c r="C156" s="42">
        <v>4</v>
      </c>
      <c r="D156" s="36">
        <v>7</v>
      </c>
      <c r="E156" s="36"/>
      <c r="F156" s="69" t="s">
        <v>117</v>
      </c>
      <c r="G156" s="53">
        <v>0</v>
      </c>
      <c r="H156" s="55">
        <v>0</v>
      </c>
      <c r="I156" s="55">
        <v>0</v>
      </c>
    </row>
    <row r="157" spans="1:9" ht="16.5" thickBot="1" x14ac:dyDescent="0.3">
      <c r="A157" s="36"/>
      <c r="B157" s="36"/>
      <c r="C157" s="42"/>
      <c r="D157" s="35"/>
      <c r="E157" s="36"/>
      <c r="F157" s="69"/>
      <c r="G157" s="56"/>
      <c r="H157" s="61"/>
      <c r="I157" s="61"/>
    </row>
    <row r="158" spans="1:9" ht="16.5" thickBot="1" x14ac:dyDescent="0.3">
      <c r="A158" s="76"/>
      <c r="B158" s="76"/>
      <c r="C158" s="77"/>
      <c r="D158" s="78"/>
      <c r="E158" s="78"/>
      <c r="F158" s="79" t="s">
        <v>118</v>
      </c>
      <c r="G158" s="44">
        <f>G114+G53+G13</f>
        <v>90000000</v>
      </c>
      <c r="H158" s="44">
        <f>H114+H53+H13</f>
        <v>4741519.1899999995</v>
      </c>
      <c r="I158" s="44">
        <f>I114+I53+I13</f>
        <v>84707842.680000007</v>
      </c>
    </row>
    <row r="159" spans="1:9" ht="15.75" x14ac:dyDescent="0.25">
      <c r="A159" s="101"/>
      <c r="B159" s="101"/>
      <c r="C159" s="102"/>
      <c r="D159" s="102"/>
      <c r="E159" s="102"/>
      <c r="F159" s="103"/>
      <c r="G159" s="104"/>
      <c r="H159" s="104"/>
      <c r="I159" s="104"/>
    </row>
    <row r="160" spans="1:9" ht="15.75" x14ac:dyDescent="0.25">
      <c r="A160" s="101"/>
      <c r="B160" s="101"/>
      <c r="C160" s="102"/>
      <c r="D160" s="102"/>
      <c r="E160" s="102"/>
      <c r="F160" s="103"/>
      <c r="G160" s="104"/>
      <c r="H160" s="104"/>
      <c r="I160" s="104"/>
    </row>
    <row r="161" spans="1:9" ht="15.75" x14ac:dyDescent="0.25">
      <c r="A161" s="101"/>
      <c r="B161" s="101"/>
      <c r="C161" s="102"/>
      <c r="D161" s="102"/>
      <c r="E161" s="102"/>
      <c r="F161" s="103"/>
      <c r="G161" s="104"/>
      <c r="H161" s="104"/>
      <c r="I161" s="104"/>
    </row>
    <row r="162" spans="1:9" ht="15.75" x14ac:dyDescent="0.25">
      <c r="A162" s="80"/>
      <c r="B162" s="80"/>
      <c r="C162" s="25"/>
      <c r="D162" s="25"/>
      <c r="E162" s="81"/>
      <c r="G162" s="83"/>
      <c r="H162" s="84"/>
      <c r="I162" s="17"/>
    </row>
    <row r="163" spans="1:9" ht="18.75" thickBot="1" x14ac:dyDescent="0.3">
      <c r="A163" s="23"/>
      <c r="B163" s="23"/>
      <c r="C163" s="23"/>
      <c r="D163" s="23"/>
      <c r="E163" s="23"/>
      <c r="F163" s="82"/>
      <c r="G163" s="85"/>
      <c r="H163" s="85"/>
      <c r="I163" s="18"/>
    </row>
    <row r="164" spans="1:9" ht="18.75" x14ac:dyDescent="0.3">
      <c r="A164" s="23"/>
      <c r="B164" s="23"/>
      <c r="C164" s="23"/>
      <c r="D164" s="23"/>
      <c r="E164" s="23"/>
      <c r="F164" s="86" t="s">
        <v>119</v>
      </c>
      <c r="G164" s="85"/>
      <c r="H164" s="85"/>
      <c r="I164" s="16"/>
    </row>
    <row r="165" spans="1:9" ht="18.75" x14ac:dyDescent="0.3">
      <c r="A165" s="23"/>
      <c r="B165" s="23"/>
      <c r="C165" s="23"/>
      <c r="D165" s="23"/>
      <c r="E165" s="23"/>
      <c r="F165" s="82" t="s">
        <v>120</v>
      </c>
      <c r="G165" s="87"/>
      <c r="H165" s="85"/>
      <c r="I165" s="16"/>
    </row>
    <row r="166" spans="1:9" ht="18.75" x14ac:dyDescent="0.3">
      <c r="A166" s="23"/>
      <c r="B166" s="23"/>
      <c r="C166" s="23"/>
      <c r="D166" s="23"/>
      <c r="E166" s="23"/>
      <c r="F166" s="82"/>
      <c r="G166" s="87"/>
      <c r="H166" s="85"/>
      <c r="I166" s="100"/>
    </row>
    <row r="167" spans="1:9" ht="18.75" x14ac:dyDescent="0.3">
      <c r="A167" s="23"/>
      <c r="B167" s="23"/>
      <c r="C167" s="23"/>
      <c r="D167" s="23"/>
      <c r="E167" s="23"/>
      <c r="F167" s="82"/>
      <c r="G167" s="87"/>
      <c r="H167" s="85"/>
      <c r="I167" s="100"/>
    </row>
    <row r="168" spans="1:9" ht="18.75" x14ac:dyDescent="0.3">
      <c r="A168" s="23"/>
      <c r="B168" s="23"/>
      <c r="C168" s="23"/>
      <c r="D168" s="23"/>
      <c r="E168" s="23"/>
      <c r="F168" s="82"/>
      <c r="G168" s="87"/>
      <c r="H168" s="12"/>
      <c r="I168" s="20"/>
    </row>
    <row r="169" spans="1:9" ht="18.75" x14ac:dyDescent="0.3">
      <c r="A169" s="23"/>
      <c r="B169" s="23"/>
      <c r="C169" s="23"/>
      <c r="D169" s="23"/>
      <c r="E169" s="23"/>
      <c r="F169" s="82"/>
      <c r="G169" s="87"/>
      <c r="H169" s="12"/>
      <c r="I169" s="20"/>
    </row>
    <row r="170" spans="1:9" ht="19.5" thickBot="1" x14ac:dyDescent="0.35">
      <c r="A170" s="23"/>
      <c r="B170" s="23"/>
      <c r="C170" s="23"/>
      <c r="D170" s="23"/>
      <c r="E170" s="23"/>
      <c r="F170" s="90"/>
      <c r="G170" s="87"/>
      <c r="H170" s="12"/>
      <c r="I170" s="20"/>
    </row>
    <row r="171" spans="1:9" ht="18" x14ac:dyDescent="0.25">
      <c r="A171" s="23"/>
      <c r="B171" s="23"/>
      <c r="C171" s="23"/>
      <c r="D171" s="23"/>
      <c r="E171" s="23"/>
      <c r="F171" s="82" t="s">
        <v>130</v>
      </c>
      <c r="G171" s="88"/>
      <c r="H171" s="12"/>
      <c r="I171" s="17"/>
    </row>
    <row r="172" spans="1:9" ht="18" x14ac:dyDescent="0.25">
      <c r="A172" s="23"/>
      <c r="B172" s="23"/>
      <c r="C172" s="23"/>
      <c r="D172" s="23"/>
      <c r="E172" s="23"/>
      <c r="F172" s="82" t="s">
        <v>121</v>
      </c>
      <c r="G172" s="88"/>
      <c r="H172" s="12"/>
      <c r="I172" s="17"/>
    </row>
    <row r="173" spans="1:9" ht="18" x14ac:dyDescent="0.25">
      <c r="A173" s="23"/>
      <c r="B173" s="23"/>
      <c r="C173" s="23"/>
      <c r="D173" s="23"/>
      <c r="E173" s="23"/>
      <c r="F173" s="82"/>
      <c r="G173" s="89"/>
      <c r="H173" s="12"/>
      <c r="I173" s="21"/>
    </row>
    <row r="174" spans="1:9" ht="15.75" x14ac:dyDescent="0.25">
      <c r="A174" s="23"/>
      <c r="B174" s="23"/>
      <c r="C174" s="23"/>
      <c r="D174" s="23"/>
      <c r="E174" s="23"/>
      <c r="F174" s="80"/>
      <c r="G174" s="89"/>
      <c r="H174" s="12"/>
      <c r="I174" s="21"/>
    </row>
    <row r="175" spans="1:9" ht="18" x14ac:dyDescent="0.25">
      <c r="A175" s="23"/>
      <c r="B175" s="23"/>
      <c r="C175" s="23"/>
      <c r="D175" s="23"/>
      <c r="E175" s="23"/>
      <c r="F175" s="23"/>
      <c r="G175" s="82"/>
      <c r="H175" s="12"/>
      <c r="I175" s="19"/>
    </row>
    <row r="176" spans="1:9" ht="18.75" thickBot="1" x14ac:dyDescent="0.3">
      <c r="A176" s="23"/>
      <c r="B176" s="23"/>
      <c r="C176" s="23"/>
      <c r="D176" s="23"/>
      <c r="E176" s="23"/>
      <c r="F176" s="90"/>
      <c r="G176" s="82"/>
      <c r="H176" s="91"/>
      <c r="I176" s="19"/>
    </row>
    <row r="177" spans="1:9" ht="18" x14ac:dyDescent="0.25">
      <c r="A177" s="23"/>
      <c r="B177" s="23"/>
      <c r="C177" s="23"/>
      <c r="D177" s="92"/>
      <c r="E177" s="23"/>
      <c r="F177" s="82" t="s">
        <v>122</v>
      </c>
      <c r="G177" s="92"/>
      <c r="H177" s="91"/>
      <c r="I177" s="19"/>
    </row>
    <row r="178" spans="1:9" ht="18" x14ac:dyDescent="0.25">
      <c r="A178" s="23"/>
      <c r="B178" s="23"/>
      <c r="C178" s="23"/>
      <c r="D178" s="23"/>
      <c r="E178" s="23"/>
      <c r="F178" s="82" t="s">
        <v>123</v>
      </c>
      <c r="G178" s="23"/>
      <c r="H178" s="93"/>
      <c r="I178" s="22"/>
    </row>
    <row r="179" spans="1:9" ht="18" x14ac:dyDescent="0.25">
      <c r="A179" s="23"/>
      <c r="B179" s="23"/>
      <c r="C179" s="23"/>
      <c r="D179" s="23"/>
      <c r="E179" s="23"/>
      <c r="F179" s="82"/>
      <c r="G179" s="23"/>
      <c r="H179" s="93"/>
      <c r="I179" s="22"/>
    </row>
    <row r="180" spans="1:9" x14ac:dyDescent="0.25">
      <c r="A180" s="23"/>
      <c r="B180" s="23"/>
      <c r="C180" s="23"/>
      <c r="D180" s="23"/>
      <c r="E180" s="23"/>
      <c r="F180" s="23"/>
      <c r="G180" s="23"/>
      <c r="H180" s="93"/>
      <c r="I180" s="22"/>
    </row>
    <row r="181" spans="1:9" x14ac:dyDescent="0.25">
      <c r="A181" s="23"/>
      <c r="B181" s="23"/>
      <c r="C181" s="23"/>
      <c r="D181" s="23"/>
      <c r="E181" s="23"/>
      <c r="F181" s="23"/>
      <c r="G181" s="23"/>
      <c r="H181" s="93"/>
      <c r="I181" s="12"/>
    </row>
    <row r="182" spans="1:9" x14ac:dyDescent="0.25">
      <c r="A182" s="23"/>
      <c r="B182" s="23"/>
      <c r="C182" s="23"/>
      <c r="D182" s="23"/>
      <c r="E182" s="23"/>
      <c r="F182" s="23"/>
      <c r="G182" s="23"/>
      <c r="H182" s="93"/>
      <c r="I182" s="12"/>
    </row>
    <row r="183" spans="1:9" x14ac:dyDescent="0.25">
      <c r="A183" s="23"/>
      <c r="B183" s="23"/>
      <c r="C183" s="23"/>
      <c r="D183" s="23"/>
      <c r="E183" s="23"/>
      <c r="G183" s="23"/>
      <c r="H183" s="93"/>
      <c r="I183" s="12"/>
    </row>
    <row r="184" spans="1:9" x14ac:dyDescent="0.25">
      <c r="A184" s="23"/>
      <c r="B184" s="23"/>
      <c r="C184" s="23"/>
      <c r="D184" s="23"/>
      <c r="E184" s="23"/>
      <c r="G184" s="23"/>
      <c r="H184" s="24"/>
      <c r="I184" s="12"/>
    </row>
    <row r="185" spans="1:9" ht="18" x14ac:dyDescent="0.25">
      <c r="A185" s="23"/>
      <c r="B185" s="23"/>
      <c r="C185" s="23"/>
      <c r="D185" s="23"/>
      <c r="E185" s="23"/>
      <c r="F185" s="82"/>
      <c r="G185" s="23"/>
      <c r="H185" s="24"/>
      <c r="I185" s="12"/>
    </row>
    <row r="186" spans="1:9" x14ac:dyDescent="0.25">
      <c r="A186" s="23"/>
      <c r="B186" s="23"/>
      <c r="C186" s="23"/>
      <c r="D186" s="23"/>
      <c r="E186" s="23"/>
      <c r="F186" s="23"/>
      <c r="G186" s="23"/>
      <c r="H186" s="24"/>
      <c r="I186" s="12"/>
    </row>
    <row r="187" spans="1:9" x14ac:dyDescent="0.25">
      <c r="A187" s="23"/>
      <c r="B187" s="23"/>
      <c r="C187" s="23"/>
      <c r="D187" s="23"/>
      <c r="E187" s="23"/>
      <c r="F187" s="23"/>
      <c r="G187" s="23"/>
      <c r="H187" s="24"/>
      <c r="I187" s="12"/>
    </row>
    <row r="188" spans="1:9" x14ac:dyDescent="0.25">
      <c r="A188" s="23"/>
      <c r="B188" s="23"/>
      <c r="C188" s="23"/>
      <c r="D188" s="23"/>
      <c r="E188" s="23"/>
      <c r="F188" s="23"/>
      <c r="G188" s="23"/>
      <c r="H188" s="24"/>
      <c r="I188" s="12"/>
    </row>
    <row r="189" spans="1:9" x14ac:dyDescent="0.25">
      <c r="I189" s="12"/>
    </row>
    <row r="190" spans="1:9" x14ac:dyDescent="0.25">
      <c r="I190" s="12"/>
    </row>
    <row r="191" spans="1:9" x14ac:dyDescent="0.25">
      <c r="I191" s="12"/>
    </row>
    <row r="192" spans="1:9" x14ac:dyDescent="0.25">
      <c r="I192" s="12"/>
    </row>
    <row r="193" spans="9:9" x14ac:dyDescent="0.25">
      <c r="I193" s="12"/>
    </row>
    <row r="194" spans="9:9" x14ac:dyDescent="0.25">
      <c r="I194" s="12"/>
    </row>
    <row r="195" spans="9:9" x14ac:dyDescent="0.25">
      <c r="I195" s="12"/>
    </row>
    <row r="196" spans="9:9" x14ac:dyDescent="0.25">
      <c r="I196" s="12"/>
    </row>
    <row r="197" spans="9:9" x14ac:dyDescent="0.25">
      <c r="I197" s="12"/>
    </row>
    <row r="198" spans="9:9" x14ac:dyDescent="0.25">
      <c r="I198" s="12"/>
    </row>
    <row r="199" spans="9:9" x14ac:dyDescent="0.25">
      <c r="I199" s="12"/>
    </row>
    <row r="200" spans="9:9" x14ac:dyDescent="0.25">
      <c r="I200" s="12"/>
    </row>
    <row r="201" spans="9:9" x14ac:dyDescent="0.25">
      <c r="I201" s="12"/>
    </row>
    <row r="202" spans="9:9" x14ac:dyDescent="0.25">
      <c r="I202" s="12"/>
    </row>
    <row r="203" spans="9:9" x14ac:dyDescent="0.25">
      <c r="I203" s="12"/>
    </row>
    <row r="204" spans="9:9" x14ac:dyDescent="0.25">
      <c r="I204" s="12"/>
    </row>
    <row r="205" spans="9:9" x14ac:dyDescent="0.25">
      <c r="I205" s="12"/>
    </row>
    <row r="206" spans="9:9" x14ac:dyDescent="0.25">
      <c r="I206" s="12"/>
    </row>
    <row r="207" spans="9:9" x14ac:dyDescent="0.25">
      <c r="I207" s="12"/>
    </row>
    <row r="208" spans="9:9" x14ac:dyDescent="0.25">
      <c r="I208" s="12"/>
    </row>
    <row r="209" spans="9:9" x14ac:dyDescent="0.25">
      <c r="I209" s="12"/>
    </row>
    <row r="210" spans="9:9" x14ac:dyDescent="0.25">
      <c r="I210" s="12"/>
    </row>
    <row r="211" spans="9:9" x14ac:dyDescent="0.25">
      <c r="I211" s="12"/>
    </row>
    <row r="212" spans="9:9" x14ac:dyDescent="0.25">
      <c r="I212" s="12"/>
    </row>
    <row r="213" spans="9:9" x14ac:dyDescent="0.25">
      <c r="I213" s="12"/>
    </row>
    <row r="214" spans="9:9" x14ac:dyDescent="0.25">
      <c r="I214" s="12"/>
    </row>
    <row r="215" spans="9:9" x14ac:dyDescent="0.25">
      <c r="I215" s="12"/>
    </row>
    <row r="216" spans="9:9" x14ac:dyDescent="0.25">
      <c r="I216" s="12"/>
    </row>
    <row r="217" spans="9:9" x14ac:dyDescent="0.25">
      <c r="I217" s="12"/>
    </row>
    <row r="218" spans="9:9" x14ac:dyDescent="0.25">
      <c r="I218" s="12"/>
    </row>
    <row r="219" spans="9:9" x14ac:dyDescent="0.25">
      <c r="I219" s="12"/>
    </row>
    <row r="220" spans="9:9" x14ac:dyDescent="0.25">
      <c r="I220" s="12"/>
    </row>
    <row r="221" spans="9:9" x14ac:dyDescent="0.25">
      <c r="I221" s="12"/>
    </row>
    <row r="222" spans="9:9" x14ac:dyDescent="0.25">
      <c r="I222" s="12"/>
    </row>
    <row r="223" spans="9:9" x14ac:dyDescent="0.25">
      <c r="I223" s="12"/>
    </row>
    <row r="224" spans="9:9" x14ac:dyDescent="0.25">
      <c r="I224" s="12"/>
    </row>
    <row r="225" spans="9:9" x14ac:dyDescent="0.25">
      <c r="I225" s="12"/>
    </row>
    <row r="226" spans="9:9" x14ac:dyDescent="0.25">
      <c r="I226" s="12"/>
    </row>
    <row r="227" spans="9:9" x14ac:dyDescent="0.25">
      <c r="I227" s="12"/>
    </row>
    <row r="228" spans="9:9" x14ac:dyDescent="0.25">
      <c r="I228" s="12"/>
    </row>
    <row r="229" spans="9:9" x14ac:dyDescent="0.25">
      <c r="I229" s="12"/>
    </row>
    <row r="230" spans="9:9" x14ac:dyDescent="0.25">
      <c r="I230" s="12"/>
    </row>
    <row r="231" spans="9:9" x14ac:dyDescent="0.25">
      <c r="I231" s="12"/>
    </row>
    <row r="232" spans="9:9" x14ac:dyDescent="0.25">
      <c r="I232" s="12"/>
    </row>
    <row r="233" spans="9:9" x14ac:dyDescent="0.25">
      <c r="I233" s="12"/>
    </row>
    <row r="234" spans="9:9" x14ac:dyDescent="0.25">
      <c r="I234" s="12"/>
    </row>
    <row r="235" spans="9:9" x14ac:dyDescent="0.25">
      <c r="I235" s="12"/>
    </row>
    <row r="236" spans="9:9" x14ac:dyDescent="0.25">
      <c r="I236" s="12"/>
    </row>
    <row r="237" spans="9:9" x14ac:dyDescent="0.25">
      <c r="I237" s="12"/>
    </row>
    <row r="238" spans="9:9" x14ac:dyDescent="0.25">
      <c r="I238" s="12"/>
    </row>
    <row r="239" spans="9:9" x14ac:dyDescent="0.25">
      <c r="I239" s="12"/>
    </row>
    <row r="240" spans="9:9" x14ac:dyDescent="0.25">
      <c r="I240" s="12"/>
    </row>
    <row r="241" spans="9:9" x14ac:dyDescent="0.25">
      <c r="I241" s="12"/>
    </row>
    <row r="242" spans="9:9" x14ac:dyDescent="0.25">
      <c r="I242" s="12"/>
    </row>
    <row r="243" spans="9:9" x14ac:dyDescent="0.25">
      <c r="I243" s="12"/>
    </row>
    <row r="244" spans="9:9" x14ac:dyDescent="0.25">
      <c r="I244" s="12"/>
    </row>
    <row r="245" spans="9:9" x14ac:dyDescent="0.25">
      <c r="I245" s="12"/>
    </row>
    <row r="246" spans="9:9" x14ac:dyDescent="0.25">
      <c r="I246" s="12"/>
    </row>
    <row r="247" spans="9:9" x14ac:dyDescent="0.25">
      <c r="I247" s="12"/>
    </row>
    <row r="248" spans="9:9" x14ac:dyDescent="0.25">
      <c r="I248" s="12"/>
    </row>
    <row r="249" spans="9:9" x14ac:dyDescent="0.25">
      <c r="I249" s="12"/>
    </row>
    <row r="250" spans="9:9" x14ac:dyDescent="0.25">
      <c r="I250" s="12"/>
    </row>
    <row r="251" spans="9:9" x14ac:dyDescent="0.25">
      <c r="I251" s="12"/>
    </row>
    <row r="252" spans="9:9" x14ac:dyDescent="0.25">
      <c r="I252" s="12"/>
    </row>
    <row r="253" spans="9:9" x14ac:dyDescent="0.25">
      <c r="I253" s="12"/>
    </row>
    <row r="254" spans="9:9" x14ac:dyDescent="0.25">
      <c r="I254" s="12"/>
    </row>
    <row r="255" spans="9:9" x14ac:dyDescent="0.25">
      <c r="I255" s="12"/>
    </row>
    <row r="256" spans="9:9" x14ac:dyDescent="0.25">
      <c r="I256" s="12"/>
    </row>
  </sheetData>
  <mergeCells count="4">
    <mergeCell ref="A5:H5"/>
    <mergeCell ref="A6:H6"/>
    <mergeCell ref="A7:H7"/>
    <mergeCell ref="A9:E9"/>
  </mergeCells>
  <pageMargins left="1.299212598425197" right="1.1023622047244095" top="0.74803149606299213" bottom="0.74803149606299213" header="0.31496062992125984" footer="0.31496062992125984"/>
  <pageSetup paperSize="5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2026</vt:lpstr>
      <vt:lpstr>'ENERO 2026'!Área_de_impresión</vt:lpstr>
      <vt:lpstr>'ENERO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2026-02-11T18:23:50Z</cp:lastPrinted>
  <dcterms:created xsi:type="dcterms:W3CDTF">2015-06-05T18:19:34Z</dcterms:created>
  <dcterms:modified xsi:type="dcterms:W3CDTF">2026-02-11T18:24:15Z</dcterms:modified>
</cp:coreProperties>
</file>